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Default Extension="jpg" ContentType="image/jpe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omments1.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80" windowWidth="16230" windowHeight="6825"/>
  </bookViews>
  <sheets>
    <sheet name="Simulateur" sheetId="1" r:id="rId1"/>
    <sheet name="parametre" sheetId="2" state="hidden" r:id="rId2"/>
    <sheet name="Ages" sheetId="3" state="hidden" r:id="rId3"/>
    <sheet name="trimestre" sheetId="6" state="hidden" r:id="rId4"/>
    <sheet name="Date" sheetId="7" state="hidden" r:id="rId5"/>
  </sheets>
  <definedNames>
    <definedName name="Contrat">parametre!$E$2:$E$3</definedName>
  </definedNames>
  <calcPr calcId="145621"/>
</workbook>
</file>

<file path=xl/calcChain.xml><?xml version="1.0" encoding="utf-8"?>
<calcChain xmlns="http://schemas.openxmlformats.org/spreadsheetml/2006/main">
  <c r="C130" i="7" l="1"/>
  <c r="C129" i="7"/>
  <c r="C128" i="7"/>
  <c r="C127" i="7"/>
  <c r="C126" i="7"/>
  <c r="C125" i="7"/>
  <c r="C124" i="7"/>
  <c r="C123" i="7"/>
  <c r="C122" i="7"/>
  <c r="C121" i="7"/>
  <c r="C120" i="7"/>
  <c r="C119" i="7"/>
  <c r="C118" i="7"/>
  <c r="C117" i="7"/>
  <c r="C116" i="7"/>
  <c r="C115" i="7"/>
  <c r="C114" i="7"/>
  <c r="C113" i="7"/>
  <c r="C112" i="7"/>
  <c r="C111" i="7"/>
  <c r="C110" i="7"/>
  <c r="C109" i="7"/>
  <c r="C108" i="7"/>
  <c r="C107" i="7"/>
  <c r="C106" i="7"/>
  <c r="C105" i="7"/>
  <c r="C104" i="7"/>
  <c r="C103" i="7"/>
  <c r="C102" i="7"/>
  <c r="C101" i="7"/>
  <c r="C100" i="7"/>
  <c r="C99" i="7"/>
  <c r="C98" i="7"/>
  <c r="C97" i="7"/>
  <c r="C96" i="7"/>
  <c r="C95" i="7"/>
  <c r="C94" i="7"/>
  <c r="C93" i="7"/>
  <c r="C92" i="7"/>
  <c r="C91" i="7"/>
  <c r="C90" i="7"/>
  <c r="C89" i="7"/>
  <c r="C88" i="7"/>
  <c r="C87" i="7"/>
  <c r="C86" i="7"/>
  <c r="C85" i="7"/>
  <c r="C84" i="7"/>
  <c r="C83" i="7"/>
  <c r="C82" i="7"/>
  <c r="C81" i="7"/>
  <c r="C80" i="7"/>
  <c r="C79" i="7"/>
  <c r="C78" i="7"/>
  <c r="C77" i="7"/>
  <c r="C76" i="7"/>
  <c r="C75" i="7"/>
  <c r="C74" i="7"/>
  <c r="C73" i="7"/>
  <c r="C72" i="7"/>
  <c r="C71" i="7"/>
  <c r="C70" i="7"/>
  <c r="C69" i="7"/>
  <c r="C68" i="7"/>
  <c r="C67" i="7"/>
  <c r="C66" i="7"/>
  <c r="C65" i="7"/>
  <c r="C64" i="7"/>
  <c r="C63" i="7"/>
  <c r="C62" i="7"/>
  <c r="C61" i="7"/>
  <c r="C60" i="7"/>
  <c r="C59" i="7"/>
  <c r="C58" i="7"/>
  <c r="C57" i="7"/>
  <c r="C56" i="7"/>
  <c r="C55" i="7"/>
  <c r="C54" i="7"/>
  <c r="C53" i="7"/>
  <c r="C52" i="7"/>
  <c r="C51" i="7"/>
  <c r="C50" i="7"/>
  <c r="C49" i="7"/>
  <c r="C48" i="7"/>
  <c r="C47" i="7"/>
  <c r="C46" i="7"/>
  <c r="C45" i="7"/>
  <c r="C44" i="7"/>
  <c r="C43" i="7"/>
  <c r="C42" i="7"/>
  <c r="C41" i="7"/>
  <c r="C40" i="7"/>
  <c r="C39" i="7"/>
  <c r="C38" i="7"/>
  <c r="C37" i="7"/>
  <c r="C36" i="7"/>
  <c r="C35" i="7"/>
  <c r="C34" i="7"/>
  <c r="C33" i="7"/>
  <c r="C32" i="7"/>
  <c r="C31" i="7"/>
  <c r="C30" i="7"/>
  <c r="C29" i="7"/>
  <c r="C28" i="7"/>
  <c r="C27" i="7"/>
  <c r="C26" i="7"/>
  <c r="C25" i="7"/>
  <c r="C24" i="7"/>
  <c r="C23" i="7"/>
  <c r="C22" i="7"/>
  <c r="C21" i="7"/>
  <c r="C20" i="7"/>
  <c r="C19" i="7"/>
  <c r="C18" i="7"/>
  <c r="C17" i="7"/>
  <c r="C16" i="7"/>
  <c r="C15" i="7"/>
  <c r="C14" i="7"/>
  <c r="C13" i="7"/>
  <c r="C12" i="7"/>
  <c r="C11" i="7"/>
  <c r="C10" i="7"/>
  <c r="C9" i="7"/>
  <c r="C8" i="7"/>
  <c r="C7" i="7"/>
  <c r="C6" i="7"/>
  <c r="C5" i="7"/>
  <c r="C4" i="7"/>
  <c r="C3" i="7"/>
  <c r="C2" i="7"/>
  <c r="C131" i="7"/>
  <c r="C132" i="7"/>
  <c r="C133" i="7"/>
  <c r="N33" i="1"/>
  <c r="O33" i="1" s="1"/>
  <c r="N22" i="1"/>
  <c r="O22" i="1" s="1"/>
  <c r="A37" i="3" l="1"/>
  <c r="A36" i="3"/>
  <c r="A35" i="3"/>
  <c r="A34" i="3"/>
  <c r="A33" i="3"/>
  <c r="A32" i="3"/>
  <c r="A31" i="3"/>
  <c r="A30" i="3"/>
  <c r="A29" i="3"/>
  <c r="A28" i="3"/>
  <c r="A27" i="3"/>
  <c r="A26" i="3"/>
  <c r="A25" i="3"/>
  <c r="A24" i="3"/>
  <c r="A23" i="3"/>
  <c r="A22" i="3"/>
  <c r="A21" i="3"/>
  <c r="A20" i="3"/>
  <c r="A19" i="3"/>
  <c r="A18" i="3"/>
  <c r="A17" i="3"/>
  <c r="A16" i="3"/>
  <c r="A15" i="3"/>
  <c r="A14" i="3"/>
  <c r="A13" i="3"/>
  <c r="A12" i="3"/>
  <c r="A11" i="3"/>
  <c r="A10" i="3"/>
  <c r="A9" i="3"/>
  <c r="A8" i="3"/>
  <c r="A7" i="3"/>
  <c r="A6" i="3"/>
  <c r="A5" i="3"/>
  <c r="A4" i="3"/>
  <c r="A3" i="3"/>
  <c r="A2" i="3"/>
  <c r="A121" i="3"/>
  <c r="A120" i="3"/>
  <c r="A119" i="3"/>
  <c r="A118" i="3"/>
  <c r="A117" i="3"/>
  <c r="A116" i="3"/>
  <c r="A115" i="3"/>
  <c r="A114" i="3"/>
  <c r="A113" i="3"/>
  <c r="A112" i="3"/>
  <c r="A111" i="3"/>
  <c r="A110" i="3"/>
  <c r="A109" i="3"/>
  <c r="A108" i="3"/>
  <c r="A107" i="3"/>
  <c r="A106" i="3"/>
  <c r="A105" i="3"/>
  <c r="A104" i="3"/>
  <c r="A103" i="3"/>
  <c r="A102" i="3"/>
  <c r="A101" i="3"/>
  <c r="A100" i="3"/>
  <c r="A99" i="3"/>
  <c r="A98" i="3"/>
  <c r="A97" i="3"/>
  <c r="A96" i="3"/>
  <c r="A95" i="3"/>
  <c r="A94" i="3"/>
  <c r="A93" i="3"/>
  <c r="A92" i="3"/>
  <c r="A91" i="3"/>
  <c r="A90" i="3"/>
  <c r="A89" i="3"/>
  <c r="A88" i="3"/>
  <c r="A87" i="3"/>
  <c r="A86" i="3"/>
  <c r="A85" i="3"/>
  <c r="A84" i="3"/>
  <c r="A83" i="3"/>
  <c r="A82" i="3"/>
  <c r="A81" i="3"/>
  <c r="A80" i="3"/>
  <c r="A79" i="3"/>
  <c r="A78" i="3"/>
  <c r="A77" i="3"/>
  <c r="A76" i="3"/>
  <c r="A75" i="3"/>
  <c r="A74" i="3"/>
  <c r="A73" i="3"/>
  <c r="A72" i="3"/>
  <c r="A71" i="3"/>
  <c r="A70" i="3"/>
  <c r="A69" i="3"/>
  <c r="A68" i="3"/>
  <c r="A67" i="3"/>
  <c r="A66" i="3"/>
  <c r="A65" i="3"/>
  <c r="A64" i="3"/>
  <c r="A63" i="3"/>
  <c r="A62" i="3"/>
  <c r="A61" i="3"/>
  <c r="A60" i="3"/>
  <c r="A59" i="3"/>
  <c r="A58" i="3"/>
  <c r="A57" i="3"/>
  <c r="A56" i="3"/>
  <c r="A55" i="3"/>
  <c r="A54" i="3"/>
  <c r="A53" i="3"/>
  <c r="A52" i="3"/>
  <c r="A51" i="3"/>
  <c r="A50" i="3"/>
  <c r="A49" i="3"/>
  <c r="A48" i="3"/>
  <c r="A47" i="3"/>
  <c r="A46" i="3"/>
  <c r="A45" i="3"/>
  <c r="A44" i="3"/>
  <c r="A43" i="3"/>
  <c r="A42" i="3"/>
  <c r="A41" i="3"/>
  <c r="A40" i="3"/>
  <c r="A39" i="3"/>
  <c r="A38" i="3"/>
  <c r="A133" i="3"/>
  <c r="A132" i="3"/>
  <c r="A131" i="3"/>
  <c r="A130" i="3"/>
  <c r="A129" i="3"/>
  <c r="A128" i="3"/>
  <c r="A127" i="3"/>
  <c r="A126" i="3"/>
  <c r="A125" i="3"/>
  <c r="A124" i="3"/>
  <c r="A123" i="3"/>
  <c r="A122" i="3"/>
  <c r="N27" i="1"/>
  <c r="O27" i="1" s="1"/>
  <c r="N25" i="1"/>
  <c r="N26" i="1"/>
  <c r="N39" i="1"/>
  <c r="O39" i="1" s="1"/>
  <c r="N38" i="1"/>
  <c r="O38" i="1" s="1"/>
  <c r="C241" i="7"/>
  <c r="C240" i="7"/>
  <c r="C239" i="7"/>
  <c r="C238" i="7"/>
  <c r="C237" i="7"/>
  <c r="C236" i="7"/>
  <c r="C235" i="7"/>
  <c r="C234" i="7"/>
  <c r="C233" i="7"/>
  <c r="C232" i="7"/>
  <c r="C231" i="7"/>
  <c r="C230" i="7"/>
  <c r="C229" i="7"/>
  <c r="C228" i="7"/>
  <c r="C227" i="7"/>
  <c r="C226" i="7"/>
  <c r="C225" i="7"/>
  <c r="C224" i="7"/>
  <c r="C223" i="7"/>
  <c r="C222" i="7"/>
  <c r="C221" i="7"/>
  <c r="C220" i="7"/>
  <c r="C219" i="7"/>
  <c r="C218" i="7"/>
  <c r="C217" i="7"/>
  <c r="C216" i="7"/>
  <c r="C215" i="7"/>
  <c r="C214" i="7"/>
  <c r="C213" i="7"/>
  <c r="C212" i="7"/>
  <c r="C211" i="7"/>
  <c r="C210" i="7"/>
  <c r="C209" i="7"/>
  <c r="C208" i="7"/>
  <c r="C207" i="7"/>
  <c r="C206" i="7"/>
  <c r="C205" i="7"/>
  <c r="C204" i="7"/>
  <c r="C203" i="7"/>
  <c r="C202" i="7"/>
  <c r="C201" i="7"/>
  <c r="C200" i="7"/>
  <c r="C199" i="7"/>
  <c r="C198" i="7"/>
  <c r="C197" i="7"/>
  <c r="C196" i="7"/>
  <c r="C195" i="7"/>
  <c r="C194" i="7"/>
  <c r="C193" i="7"/>
  <c r="C192" i="7"/>
  <c r="C191" i="7"/>
  <c r="C190" i="7"/>
  <c r="C189" i="7"/>
  <c r="C188" i="7"/>
  <c r="C187" i="7"/>
  <c r="C186" i="7"/>
  <c r="C185" i="7"/>
  <c r="C184" i="7"/>
  <c r="C183" i="7"/>
  <c r="C182" i="7"/>
  <c r="C181" i="7"/>
  <c r="C180" i="7"/>
  <c r="C179" i="7"/>
  <c r="C178" i="7"/>
  <c r="C177" i="7"/>
  <c r="C176" i="7"/>
  <c r="C175" i="7"/>
  <c r="C174" i="7"/>
  <c r="C173" i="7"/>
  <c r="C172" i="7"/>
  <c r="C171" i="7"/>
  <c r="C170" i="7"/>
  <c r="C169" i="7"/>
  <c r="C168" i="7"/>
  <c r="C167" i="7"/>
  <c r="C166" i="7"/>
  <c r="C165" i="7"/>
  <c r="C164" i="7"/>
  <c r="C163" i="7"/>
  <c r="C162" i="7"/>
  <c r="C161" i="7"/>
  <c r="C160" i="7"/>
  <c r="C159" i="7"/>
  <c r="C158" i="7"/>
  <c r="C157" i="7"/>
  <c r="C156" i="7"/>
  <c r="C155" i="7"/>
  <c r="C154" i="7"/>
  <c r="C153" i="7"/>
  <c r="C152" i="7"/>
  <c r="C151" i="7"/>
  <c r="C150" i="7"/>
  <c r="C149" i="7"/>
  <c r="C148" i="7"/>
  <c r="C147" i="7"/>
  <c r="C146" i="7"/>
  <c r="C145" i="7"/>
  <c r="C144" i="7"/>
  <c r="C143" i="7"/>
  <c r="C142" i="7"/>
  <c r="C141" i="7"/>
  <c r="C140" i="7"/>
  <c r="C139" i="7"/>
  <c r="C138" i="7"/>
  <c r="C137" i="7"/>
  <c r="C136" i="7"/>
  <c r="C135" i="7"/>
  <c r="C134" i="7"/>
  <c r="I23" i="1" l="1"/>
  <c r="I34" i="1"/>
  <c r="N34" i="1" s="1"/>
  <c r="C135" i="6"/>
  <c r="C136" i="6"/>
  <c r="C137" i="6"/>
  <c r="C138" i="6"/>
  <c r="C139" i="6"/>
  <c r="C140" i="6"/>
  <c r="C141" i="6"/>
  <c r="C142" i="6"/>
  <c r="C143" i="6"/>
  <c r="C144" i="6"/>
  <c r="C145" i="6"/>
  <c r="C146" i="6"/>
  <c r="C147" i="6"/>
  <c r="C148" i="6"/>
  <c r="C149" i="6"/>
  <c r="C150" i="6"/>
  <c r="C151" i="6"/>
  <c r="C152" i="6"/>
  <c r="C153" i="6"/>
  <c r="C154" i="6"/>
  <c r="C155" i="6"/>
  <c r="C156" i="6"/>
  <c r="C157" i="6"/>
  <c r="C158" i="6"/>
  <c r="C159" i="6"/>
  <c r="C160" i="6"/>
  <c r="C161" i="6"/>
  <c r="C162" i="6"/>
  <c r="C163" i="6"/>
  <c r="C164" i="6"/>
  <c r="C165" i="6"/>
  <c r="C166" i="6"/>
  <c r="C167" i="6"/>
  <c r="C168" i="6"/>
  <c r="C169" i="6"/>
  <c r="C170" i="6"/>
  <c r="C171" i="6"/>
  <c r="C172" i="6"/>
  <c r="C173" i="6"/>
  <c r="C174" i="6"/>
  <c r="C175" i="6"/>
  <c r="C176" i="6"/>
  <c r="C177" i="6"/>
  <c r="C178" i="6"/>
  <c r="C179" i="6"/>
  <c r="C180" i="6"/>
  <c r="C181" i="6"/>
  <c r="C182" i="6"/>
  <c r="C183" i="6"/>
  <c r="C184" i="6"/>
  <c r="C185" i="6"/>
  <c r="C186" i="6"/>
  <c r="C187" i="6"/>
  <c r="C188" i="6"/>
  <c r="C189" i="6"/>
  <c r="C190" i="6"/>
  <c r="C191" i="6"/>
  <c r="C192" i="6"/>
  <c r="C193" i="6"/>
  <c r="C194" i="6"/>
  <c r="C195" i="6"/>
  <c r="C196" i="6"/>
  <c r="C197" i="6"/>
  <c r="C198" i="6"/>
  <c r="C199" i="6"/>
  <c r="C200" i="6"/>
  <c r="C201" i="6"/>
  <c r="C202" i="6"/>
  <c r="C203" i="6"/>
  <c r="C204" i="6"/>
  <c r="C205" i="6"/>
  <c r="C206" i="6"/>
  <c r="C207" i="6"/>
  <c r="C208" i="6"/>
  <c r="C209" i="6"/>
  <c r="C210" i="6"/>
  <c r="C211" i="6"/>
  <c r="C212" i="6"/>
  <c r="C213" i="6"/>
  <c r="C214" i="6"/>
  <c r="C215" i="6"/>
  <c r="C216" i="6"/>
  <c r="C217" i="6"/>
  <c r="C218" i="6"/>
  <c r="C219" i="6"/>
  <c r="C220" i="6"/>
  <c r="C221" i="6"/>
  <c r="C222" i="6"/>
  <c r="C223" i="6"/>
  <c r="C224" i="6"/>
  <c r="C225" i="6"/>
  <c r="C226" i="6"/>
  <c r="C227" i="6"/>
  <c r="C228" i="6"/>
  <c r="C229" i="6"/>
  <c r="C230" i="6"/>
  <c r="C231" i="6"/>
  <c r="C232" i="6"/>
  <c r="C233" i="6"/>
  <c r="C234" i="6"/>
  <c r="C235" i="6"/>
  <c r="C236" i="6"/>
  <c r="C237" i="6"/>
  <c r="C238" i="6"/>
  <c r="C239" i="6"/>
  <c r="C240" i="6"/>
  <c r="C241" i="6"/>
  <c r="C134" i="6"/>
  <c r="A135" i="3"/>
  <c r="A136" i="3"/>
  <c r="A137" i="3"/>
  <c r="A138" i="3"/>
  <c r="A139" i="3"/>
  <c r="A140" i="3"/>
  <c r="A141" i="3"/>
  <c r="A142" i="3"/>
  <c r="A143" i="3"/>
  <c r="A144" i="3"/>
  <c r="A145" i="3"/>
  <c r="A146" i="3"/>
  <c r="A147" i="3"/>
  <c r="A148" i="3"/>
  <c r="A149" i="3"/>
  <c r="A150" i="3"/>
  <c r="A151" i="3"/>
  <c r="A152" i="3"/>
  <c r="A153" i="3"/>
  <c r="A154" i="3"/>
  <c r="A155" i="3"/>
  <c r="A156" i="3"/>
  <c r="A157" i="3"/>
  <c r="A158" i="3"/>
  <c r="A159" i="3"/>
  <c r="A160" i="3"/>
  <c r="A161" i="3"/>
  <c r="A162" i="3"/>
  <c r="A163" i="3"/>
  <c r="A164" i="3"/>
  <c r="A165" i="3"/>
  <c r="A166" i="3"/>
  <c r="A167" i="3"/>
  <c r="A168" i="3"/>
  <c r="A169" i="3"/>
  <c r="A170" i="3"/>
  <c r="A171" i="3"/>
  <c r="A172" i="3"/>
  <c r="A173" i="3"/>
  <c r="A174" i="3"/>
  <c r="A175" i="3"/>
  <c r="A176" i="3"/>
  <c r="A177" i="3"/>
  <c r="A178" i="3"/>
  <c r="A179" i="3"/>
  <c r="A180" i="3"/>
  <c r="A181" i="3"/>
  <c r="A182" i="3"/>
  <c r="A183" i="3"/>
  <c r="A184" i="3"/>
  <c r="A185" i="3"/>
  <c r="A186" i="3"/>
  <c r="A187" i="3"/>
  <c r="A188" i="3"/>
  <c r="A189" i="3"/>
  <c r="A190" i="3"/>
  <c r="A191" i="3"/>
  <c r="A192" i="3"/>
  <c r="A193" i="3"/>
  <c r="A194" i="3"/>
  <c r="A195" i="3"/>
  <c r="A196" i="3"/>
  <c r="A197" i="3"/>
  <c r="A198" i="3"/>
  <c r="A199" i="3"/>
  <c r="A200" i="3"/>
  <c r="A201" i="3"/>
  <c r="A202" i="3"/>
  <c r="A203" i="3"/>
  <c r="A204" i="3"/>
  <c r="A205" i="3"/>
  <c r="A206" i="3"/>
  <c r="A207" i="3"/>
  <c r="A208" i="3"/>
  <c r="A209" i="3"/>
  <c r="A210" i="3"/>
  <c r="A211" i="3"/>
  <c r="A212" i="3"/>
  <c r="A213" i="3"/>
  <c r="A214" i="3"/>
  <c r="A215" i="3"/>
  <c r="A216" i="3"/>
  <c r="A217" i="3"/>
  <c r="A218" i="3"/>
  <c r="A219" i="3"/>
  <c r="A220" i="3"/>
  <c r="A221" i="3"/>
  <c r="A222" i="3"/>
  <c r="A223" i="3"/>
  <c r="A224" i="3"/>
  <c r="A225" i="3"/>
  <c r="A226" i="3"/>
  <c r="A227" i="3"/>
  <c r="A228" i="3"/>
  <c r="A229" i="3"/>
  <c r="A230" i="3"/>
  <c r="A231" i="3"/>
  <c r="A232" i="3"/>
  <c r="A233" i="3"/>
  <c r="A234" i="3"/>
  <c r="A235" i="3"/>
  <c r="A236" i="3"/>
  <c r="A237" i="3"/>
  <c r="A238" i="3"/>
  <c r="A239" i="3"/>
  <c r="A240" i="3"/>
  <c r="A241" i="3"/>
  <c r="A134" i="3"/>
  <c r="F19" i="1" l="1"/>
  <c r="O34" i="1"/>
  <c r="F4" i="1"/>
  <c r="L19" i="1" l="1"/>
  <c r="F5" i="1"/>
  <c r="L5" i="1" s="1"/>
  <c r="L4" i="1"/>
  <c r="D20" i="1" l="1"/>
  <c r="A134" i="6"/>
  <c r="A133" i="6" s="1"/>
  <c r="A132" i="6" s="1"/>
  <c r="A131" i="6" s="1"/>
  <c r="A130" i="6" s="1"/>
  <c r="A129" i="6" s="1"/>
  <c r="A128" i="6" s="1"/>
  <c r="A127" i="6" s="1"/>
  <c r="A126" i="6" s="1"/>
  <c r="A125" i="6" s="1"/>
  <c r="A124" i="6" s="1"/>
  <c r="A123" i="6" s="1"/>
  <c r="A122" i="6" s="1"/>
  <c r="A121" i="6" s="1"/>
  <c r="A120" i="6" s="1"/>
  <c r="A119" i="6" s="1"/>
  <c r="A118" i="6" s="1"/>
  <c r="A117" i="6" s="1"/>
  <c r="A116" i="6" s="1"/>
  <c r="A115" i="6" s="1"/>
  <c r="A114" i="6" s="1"/>
  <c r="A113" i="6" s="1"/>
  <c r="A112" i="6" s="1"/>
  <c r="A111" i="6" s="1"/>
  <c r="A110" i="6" s="1"/>
  <c r="A109" i="6" s="1"/>
  <c r="A108" i="6" s="1"/>
  <c r="A107" i="6" s="1"/>
  <c r="A106" i="6" s="1"/>
  <c r="A105" i="6" s="1"/>
  <c r="A104" i="6" s="1"/>
  <c r="A103" i="6" s="1"/>
  <c r="A102" i="6" s="1"/>
  <c r="A101" i="6" s="1"/>
  <c r="A100" i="6" s="1"/>
  <c r="A99" i="6" s="1"/>
  <c r="A98" i="6" s="1"/>
  <c r="A97" i="6" s="1"/>
  <c r="A96" i="6" s="1"/>
  <c r="A95" i="6" s="1"/>
  <c r="A94" i="6" s="1"/>
  <c r="A93" i="6" s="1"/>
  <c r="A92" i="6" s="1"/>
  <c r="A91" i="6" s="1"/>
  <c r="A90" i="6" s="1"/>
  <c r="A89" i="6" s="1"/>
  <c r="A88" i="6" s="1"/>
  <c r="A87" i="6" s="1"/>
  <c r="A86" i="6" s="1"/>
  <c r="A85" i="6" s="1"/>
  <c r="A84" i="6" s="1"/>
  <c r="A83" i="6" s="1"/>
  <c r="A82" i="6" s="1"/>
  <c r="A81" i="6" s="1"/>
  <c r="A80" i="6" s="1"/>
  <c r="A79" i="6" s="1"/>
  <c r="A78" i="6" s="1"/>
  <c r="A77" i="6" s="1"/>
  <c r="A76" i="6" s="1"/>
  <c r="A75" i="6" s="1"/>
  <c r="A74" i="6" s="1"/>
  <c r="A73" i="6" s="1"/>
  <c r="A72" i="6" s="1"/>
  <c r="A71" i="6" s="1"/>
  <c r="A70" i="6" s="1"/>
  <c r="A69" i="6" s="1"/>
  <c r="A68" i="6" s="1"/>
  <c r="A67" i="6" s="1"/>
  <c r="A66" i="6" s="1"/>
  <c r="A65" i="6" s="1"/>
  <c r="A64" i="6" s="1"/>
  <c r="A63" i="6" s="1"/>
  <c r="A62" i="6" s="1"/>
  <c r="A61" i="6" s="1"/>
  <c r="A60" i="6" s="1"/>
  <c r="A59" i="6" s="1"/>
  <c r="A58" i="6" s="1"/>
  <c r="A57" i="6" s="1"/>
  <c r="A56" i="6" s="1"/>
  <c r="A55" i="6" s="1"/>
  <c r="A54" i="6" s="1"/>
  <c r="A53" i="6" s="1"/>
  <c r="A52" i="6" s="1"/>
  <c r="A51" i="6" s="1"/>
  <c r="A50" i="6" s="1"/>
  <c r="A49" i="6" s="1"/>
  <c r="A48" i="6" s="1"/>
  <c r="A47" i="6" s="1"/>
  <c r="A46" i="6" s="1"/>
  <c r="A45" i="6" s="1"/>
  <c r="A44" i="6" s="1"/>
  <c r="A43" i="6" s="1"/>
  <c r="A42" i="6" s="1"/>
  <c r="A41" i="6" s="1"/>
  <c r="A40" i="6" s="1"/>
  <c r="A39" i="6" s="1"/>
  <c r="A38" i="6" s="1"/>
  <c r="A37" i="6" s="1"/>
  <c r="A36" i="6" s="1"/>
  <c r="A35" i="6" s="1"/>
  <c r="A34" i="6" s="1"/>
  <c r="A33" i="6" s="1"/>
  <c r="A32" i="6" s="1"/>
  <c r="A31" i="6" s="1"/>
  <c r="A30" i="6" s="1"/>
  <c r="A29" i="6" s="1"/>
  <c r="A28" i="6" s="1"/>
  <c r="A27" i="6" s="1"/>
  <c r="A26" i="6" s="1"/>
  <c r="A25" i="6" s="1"/>
  <c r="A24" i="6" s="1"/>
  <c r="A23" i="6" s="1"/>
  <c r="A22" i="6" s="1"/>
  <c r="A21" i="6" s="1"/>
  <c r="A20" i="6" s="1"/>
  <c r="A19" i="6" s="1"/>
  <c r="A18" i="6" s="1"/>
  <c r="A17" i="6" s="1"/>
  <c r="A16" i="6" s="1"/>
  <c r="A15" i="6" s="1"/>
  <c r="A14" i="6" s="1"/>
  <c r="A13" i="6" s="1"/>
  <c r="A12" i="6" s="1"/>
  <c r="A11" i="6" s="1"/>
  <c r="A10" i="6" s="1"/>
  <c r="A9" i="6" s="1"/>
  <c r="A8" i="6" s="1"/>
  <c r="A7" i="6" s="1"/>
  <c r="A6" i="6" s="1"/>
  <c r="A5" i="6" s="1"/>
  <c r="A4" i="6" s="1"/>
  <c r="A3" i="6" s="1"/>
  <c r="A2" i="6" s="1"/>
  <c r="B134" i="7"/>
  <c r="D7" i="1"/>
  <c r="D8" i="1" s="1"/>
  <c r="D9" i="1" s="1"/>
  <c r="C134" i="3"/>
  <c r="C135" i="3" s="1"/>
  <c r="C136" i="3" s="1"/>
  <c r="AA18" i="1"/>
  <c r="AA17" i="1"/>
  <c r="AA16" i="1"/>
  <c r="AA15" i="1"/>
  <c r="AA14" i="1"/>
  <c r="AA13" i="1"/>
  <c r="AA12" i="1"/>
  <c r="AA11" i="1"/>
  <c r="AA10" i="1"/>
  <c r="AA9" i="1"/>
  <c r="AA8" i="1"/>
  <c r="AA7" i="1"/>
  <c r="X18" i="1"/>
  <c r="X17" i="1"/>
  <c r="X16" i="1"/>
  <c r="X15" i="1"/>
  <c r="X14" i="1"/>
  <c r="X13" i="1"/>
  <c r="X12" i="1"/>
  <c r="X11" i="1"/>
  <c r="X10" i="1"/>
  <c r="X9" i="1"/>
  <c r="X8" i="1"/>
  <c r="X7" i="1"/>
  <c r="U18" i="1"/>
  <c r="U17" i="1"/>
  <c r="U16" i="1"/>
  <c r="U15" i="1"/>
  <c r="U14" i="1"/>
  <c r="U13" i="1"/>
  <c r="U12" i="1"/>
  <c r="U11" i="1"/>
  <c r="U10" i="1"/>
  <c r="U9" i="1"/>
  <c r="U8" i="1"/>
  <c r="U7" i="1"/>
  <c r="R18" i="1"/>
  <c r="R17" i="1"/>
  <c r="R16" i="1"/>
  <c r="R15" i="1"/>
  <c r="R14" i="1"/>
  <c r="R13" i="1"/>
  <c r="R12" i="1"/>
  <c r="R11" i="1"/>
  <c r="R10" i="1"/>
  <c r="R9" i="1"/>
  <c r="R8" i="1"/>
  <c r="R7" i="1"/>
  <c r="O18" i="1"/>
  <c r="O17" i="1"/>
  <c r="O16" i="1"/>
  <c r="O15" i="1"/>
  <c r="O14" i="1"/>
  <c r="O13" i="1"/>
  <c r="O12" i="1"/>
  <c r="O11" i="1"/>
  <c r="O10" i="1"/>
  <c r="O9" i="1"/>
  <c r="O8" i="1"/>
  <c r="O7" i="1"/>
  <c r="L18" i="1"/>
  <c r="L17" i="1"/>
  <c r="L16" i="1"/>
  <c r="L15" i="1"/>
  <c r="L14" i="1"/>
  <c r="L13" i="1"/>
  <c r="L12" i="1"/>
  <c r="L11" i="1"/>
  <c r="L10" i="1"/>
  <c r="L9" i="1"/>
  <c r="L8" i="1"/>
  <c r="L7" i="1"/>
  <c r="I18" i="1"/>
  <c r="I17" i="1"/>
  <c r="I16" i="1"/>
  <c r="I15" i="1"/>
  <c r="I14" i="1"/>
  <c r="I13" i="1"/>
  <c r="I12" i="1"/>
  <c r="I11" i="1"/>
  <c r="I10" i="1"/>
  <c r="I9" i="1"/>
  <c r="I8" i="1"/>
  <c r="I7" i="1"/>
  <c r="F18" i="1"/>
  <c r="F17" i="1"/>
  <c r="F16" i="1"/>
  <c r="F15" i="1"/>
  <c r="F14" i="1"/>
  <c r="F13" i="1"/>
  <c r="F12" i="1"/>
  <c r="F11" i="1"/>
  <c r="F10" i="1"/>
  <c r="F9" i="1"/>
  <c r="F8" i="1"/>
  <c r="F7" i="1"/>
  <c r="C8" i="1"/>
  <c r="C9" i="1"/>
  <c r="C10" i="1"/>
  <c r="C11" i="1"/>
  <c r="C12" i="1"/>
  <c r="C13" i="1"/>
  <c r="C14" i="1"/>
  <c r="C15" i="1"/>
  <c r="C16" i="1"/>
  <c r="C17" i="1"/>
  <c r="C18" i="1"/>
  <c r="C7" i="1"/>
  <c r="B135" i="7" l="1"/>
  <c r="B136" i="7" s="1"/>
  <c r="B139" i="7" s="1"/>
  <c r="B133" i="7"/>
  <c r="B132" i="7" s="1"/>
  <c r="B131" i="7" s="1"/>
  <c r="B130" i="7" s="1"/>
  <c r="B129" i="7" s="1"/>
  <c r="B128" i="7" s="1"/>
  <c r="B127" i="7" s="1"/>
  <c r="B126" i="7" s="1"/>
  <c r="B125" i="7" s="1"/>
  <c r="B124" i="7" s="1"/>
  <c r="B123" i="7" s="1"/>
  <c r="B122" i="7" s="1"/>
  <c r="B121" i="7" s="1"/>
  <c r="B120" i="7" s="1"/>
  <c r="B119" i="7" s="1"/>
  <c r="B118" i="7" s="1"/>
  <c r="B117" i="7" s="1"/>
  <c r="B116" i="7" s="1"/>
  <c r="B115" i="7" s="1"/>
  <c r="B114" i="7" s="1"/>
  <c r="B113" i="7" s="1"/>
  <c r="B112" i="7" s="1"/>
  <c r="B111" i="7" s="1"/>
  <c r="B110" i="7" s="1"/>
  <c r="B109" i="7" s="1"/>
  <c r="B108" i="7" s="1"/>
  <c r="B107" i="7" s="1"/>
  <c r="B106" i="7" s="1"/>
  <c r="B105" i="7" s="1"/>
  <c r="B104" i="7" s="1"/>
  <c r="B103" i="7" s="1"/>
  <c r="B102" i="7" s="1"/>
  <c r="B101" i="7" s="1"/>
  <c r="B100" i="7" s="1"/>
  <c r="B99" i="7" s="1"/>
  <c r="B98" i="7" s="1"/>
  <c r="B97" i="7" s="1"/>
  <c r="B96" i="7" s="1"/>
  <c r="B95" i="7" s="1"/>
  <c r="B94" i="7" s="1"/>
  <c r="B93" i="7" s="1"/>
  <c r="B92" i="7" s="1"/>
  <c r="B91" i="7" s="1"/>
  <c r="B90" i="7" s="1"/>
  <c r="B89" i="7" s="1"/>
  <c r="B88" i="7" s="1"/>
  <c r="B87" i="7" s="1"/>
  <c r="B86" i="7" s="1"/>
  <c r="B85" i="7" s="1"/>
  <c r="B84" i="7" s="1"/>
  <c r="B83" i="7" s="1"/>
  <c r="B82" i="7" s="1"/>
  <c r="B81" i="7" s="1"/>
  <c r="B80" i="7" s="1"/>
  <c r="B79" i="7" s="1"/>
  <c r="B78" i="7" s="1"/>
  <c r="B77" i="7" s="1"/>
  <c r="B76" i="7" s="1"/>
  <c r="B75" i="7" s="1"/>
  <c r="B74" i="7" s="1"/>
  <c r="B73" i="7" s="1"/>
  <c r="B72" i="7" s="1"/>
  <c r="B71" i="7" s="1"/>
  <c r="B70" i="7" s="1"/>
  <c r="B69" i="7" s="1"/>
  <c r="B68" i="7" s="1"/>
  <c r="B67" i="7" s="1"/>
  <c r="B66" i="7" s="1"/>
  <c r="B65" i="7" s="1"/>
  <c r="B64" i="7" s="1"/>
  <c r="B63" i="7" s="1"/>
  <c r="B62" i="7" s="1"/>
  <c r="B61" i="7" s="1"/>
  <c r="B60" i="7" s="1"/>
  <c r="B59" i="7" s="1"/>
  <c r="B58" i="7" s="1"/>
  <c r="B57" i="7" s="1"/>
  <c r="B56" i="7" s="1"/>
  <c r="B55" i="7" s="1"/>
  <c r="B54" i="7" s="1"/>
  <c r="B53" i="7" s="1"/>
  <c r="B52" i="7" s="1"/>
  <c r="B51" i="7" s="1"/>
  <c r="B50" i="7" s="1"/>
  <c r="B49" i="7" s="1"/>
  <c r="B48" i="7" s="1"/>
  <c r="B47" i="7" s="1"/>
  <c r="B46" i="7" s="1"/>
  <c r="B45" i="7" s="1"/>
  <c r="B44" i="7" s="1"/>
  <c r="B43" i="7" s="1"/>
  <c r="B42" i="7" s="1"/>
  <c r="B41" i="7" s="1"/>
  <c r="B40" i="7" s="1"/>
  <c r="B39" i="7" s="1"/>
  <c r="B38" i="7" s="1"/>
  <c r="B37" i="7" s="1"/>
  <c r="B36" i="7" s="1"/>
  <c r="B35" i="7" s="1"/>
  <c r="B34" i="7" s="1"/>
  <c r="B33" i="7" s="1"/>
  <c r="B32" i="7" s="1"/>
  <c r="B31" i="7" s="1"/>
  <c r="B30" i="7" s="1"/>
  <c r="B29" i="7" s="1"/>
  <c r="B28" i="7" s="1"/>
  <c r="B27" i="7" s="1"/>
  <c r="B26" i="7" s="1"/>
  <c r="B25" i="7" s="1"/>
  <c r="B24" i="7" s="1"/>
  <c r="B23" i="7" s="1"/>
  <c r="B22" i="7" s="1"/>
  <c r="B21" i="7" s="1"/>
  <c r="B20" i="7" s="1"/>
  <c r="B19" i="7" s="1"/>
  <c r="B18" i="7" s="1"/>
  <c r="B17" i="7" s="1"/>
  <c r="B16" i="7" s="1"/>
  <c r="B15" i="7" s="1"/>
  <c r="B14" i="7" s="1"/>
  <c r="B13" i="7" s="1"/>
  <c r="B12" i="7" s="1"/>
  <c r="B11" i="7" s="1"/>
  <c r="B10" i="7" s="1"/>
  <c r="B9" i="7" s="1"/>
  <c r="B8" i="7" s="1"/>
  <c r="B7" i="7" s="1"/>
  <c r="B6" i="7" s="1"/>
  <c r="B5" i="7" s="1"/>
  <c r="B4" i="7" s="1"/>
  <c r="B3" i="7" s="1"/>
  <c r="B2" i="7" s="1"/>
  <c r="D10" i="1"/>
  <c r="D11" i="1" s="1"/>
  <c r="D12" i="1"/>
  <c r="A135" i="6"/>
  <c r="A136" i="6" s="1"/>
  <c r="A139" i="6" s="1"/>
  <c r="C137" i="3"/>
  <c r="C138" i="3" s="1"/>
  <c r="C139" i="3"/>
  <c r="B137" i="7" l="1"/>
  <c r="B138" i="7" s="1"/>
  <c r="D15" i="1"/>
  <c r="D16" i="1" s="1"/>
  <c r="D13" i="1"/>
  <c r="A137" i="6"/>
  <c r="B140" i="7"/>
  <c r="B141" i="7" s="1"/>
  <c r="B142" i="7"/>
  <c r="A140" i="6"/>
  <c r="A142" i="6"/>
  <c r="C142" i="3"/>
  <c r="C140" i="3"/>
  <c r="C141" i="3" s="1"/>
  <c r="D14" i="1"/>
  <c r="A138" i="6" l="1"/>
  <c r="A141" i="6"/>
  <c r="B145" i="7"/>
  <c r="B143" i="7"/>
  <c r="A145" i="6"/>
  <c r="A143" i="6"/>
  <c r="A144" i="6" s="1"/>
  <c r="C143" i="3"/>
  <c r="C144" i="3" s="1"/>
  <c r="C145" i="3"/>
  <c r="D17" i="1"/>
  <c r="D18" i="1"/>
  <c r="B144" i="7" l="1"/>
  <c r="B148" i="7"/>
  <c r="B146" i="7"/>
  <c r="B147" i="7" s="1"/>
  <c r="A148" i="6"/>
  <c r="A146" i="6"/>
  <c r="C148" i="3"/>
  <c r="C146" i="3"/>
  <c r="C147" i="3" s="1"/>
  <c r="G9" i="1"/>
  <c r="G7" i="1"/>
  <c r="G8" i="1" s="1"/>
  <c r="B149" i="7" l="1"/>
  <c r="B150" i="7" s="1"/>
  <c r="B151" i="7"/>
  <c r="A147" i="6"/>
  <c r="A149" i="6"/>
  <c r="A150" i="6" s="1"/>
  <c r="A151" i="6"/>
  <c r="C149" i="3"/>
  <c r="C150" i="3" s="1"/>
  <c r="C151" i="3"/>
  <c r="G10" i="1"/>
  <c r="G11" i="1" s="1"/>
  <c r="G12" i="1"/>
  <c r="B154" i="7" l="1"/>
  <c r="B152" i="7"/>
  <c r="B153" i="7" s="1"/>
  <c r="A154" i="6"/>
  <c r="A152" i="6"/>
  <c r="C154" i="3"/>
  <c r="C152" i="3"/>
  <c r="C153" i="3" s="1"/>
  <c r="G15" i="1"/>
  <c r="G13" i="1"/>
  <c r="G14" i="1" s="1"/>
  <c r="A153" i="6" l="1"/>
  <c r="B155" i="7"/>
  <c r="B157" i="7"/>
  <c r="A155" i="6"/>
  <c r="A156" i="6" s="1"/>
  <c r="A157" i="6"/>
  <c r="C157" i="3"/>
  <c r="C155" i="3"/>
  <c r="C156" i="3" s="1"/>
  <c r="G16" i="1"/>
  <c r="G17" i="1" s="1"/>
  <c r="G18" i="1"/>
  <c r="B156" i="7" l="1"/>
  <c r="B160" i="7"/>
  <c r="B158" i="7"/>
  <c r="A160" i="6"/>
  <c r="A158" i="6"/>
  <c r="A159" i="6" s="1"/>
  <c r="C158" i="3"/>
  <c r="C159" i="3" s="1"/>
  <c r="C160" i="3"/>
  <c r="J7" i="1"/>
  <c r="J8" i="1" s="1"/>
  <c r="J9" i="1"/>
  <c r="B159" i="7" l="1"/>
  <c r="B161" i="7"/>
  <c r="B162" i="7" s="1"/>
  <c r="B163" i="7"/>
  <c r="A163" i="6"/>
  <c r="A161" i="6"/>
  <c r="A162" i="6" s="1"/>
  <c r="C161" i="3"/>
  <c r="C162" i="3" s="1"/>
  <c r="C163" i="3"/>
  <c r="J12" i="1"/>
  <c r="J10" i="1"/>
  <c r="J11" i="1" s="1"/>
  <c r="B166" i="7" l="1"/>
  <c r="B164" i="7"/>
  <c r="A166" i="6"/>
  <c r="A164" i="6"/>
  <c r="A165" i="6" s="1"/>
  <c r="C164" i="3"/>
  <c r="C165" i="3" s="1"/>
  <c r="C166" i="3"/>
  <c r="J13" i="1"/>
  <c r="J14" i="1" s="1"/>
  <c r="J15" i="1"/>
  <c r="B165" i="7" l="1"/>
  <c r="B167" i="7"/>
  <c r="B169" i="7"/>
  <c r="A167" i="6"/>
  <c r="A168" i="6" s="1"/>
  <c r="A169" i="6"/>
  <c r="C169" i="3"/>
  <c r="C167" i="3"/>
  <c r="C168" i="3" s="1"/>
  <c r="J16" i="1"/>
  <c r="J17" i="1" s="1"/>
  <c r="J18" i="1"/>
  <c r="B168" i="7" l="1"/>
  <c r="B172" i="7"/>
  <c r="B170" i="7"/>
  <c r="B171" i="7" s="1"/>
  <c r="A172" i="6"/>
  <c r="A170" i="6"/>
  <c r="A171" i="6" s="1"/>
  <c r="C172" i="3"/>
  <c r="C170" i="3"/>
  <c r="C171" i="3" s="1"/>
  <c r="M9" i="1"/>
  <c r="M7" i="1"/>
  <c r="M8" i="1" s="1"/>
  <c r="B175" i="7" l="1"/>
  <c r="B173" i="7"/>
  <c r="B174" i="7" s="1"/>
  <c r="A175" i="6"/>
  <c r="A173" i="6"/>
  <c r="A174" i="6" s="1"/>
  <c r="C175" i="3"/>
  <c r="C173" i="3"/>
  <c r="C174" i="3" s="1"/>
  <c r="M12" i="1"/>
  <c r="M10" i="1"/>
  <c r="M11" i="1" s="1"/>
  <c r="B178" i="7" l="1"/>
  <c r="B176" i="7"/>
  <c r="A178" i="6"/>
  <c r="A176" i="6"/>
  <c r="A177" i="6" s="1"/>
  <c r="C178" i="3"/>
  <c r="C176" i="3"/>
  <c r="C177" i="3" s="1"/>
  <c r="M13" i="1"/>
  <c r="M14" i="1" s="1"/>
  <c r="M15" i="1"/>
  <c r="B177" i="7" l="1"/>
  <c r="B179" i="7"/>
  <c r="B180" i="7" s="1"/>
  <c r="B181" i="7"/>
  <c r="A181" i="6"/>
  <c r="A179" i="6"/>
  <c r="A180" i="6" s="1"/>
  <c r="C179" i="3"/>
  <c r="C180" i="3" s="1"/>
  <c r="C181" i="3"/>
  <c r="M16" i="1"/>
  <c r="M17" i="1" s="1"/>
  <c r="M18" i="1"/>
  <c r="B182" i="7" l="1"/>
  <c r="B183" i="7" s="1"/>
  <c r="B184" i="7"/>
  <c r="A184" i="6"/>
  <c r="A182" i="6"/>
  <c r="A183" i="6" s="1"/>
  <c r="C184" i="3"/>
  <c r="C182" i="3"/>
  <c r="C183" i="3" s="1"/>
  <c r="P7" i="1"/>
  <c r="P8" i="1" s="1"/>
  <c r="P9" i="1"/>
  <c r="B187" i="7" l="1"/>
  <c r="B185" i="7"/>
  <c r="B186" i="7" s="1"/>
  <c r="A187" i="6"/>
  <c r="A185" i="6"/>
  <c r="A186" i="6" s="1"/>
  <c r="C187" i="3"/>
  <c r="C185" i="3"/>
  <c r="C186" i="3" s="1"/>
  <c r="P12" i="1"/>
  <c r="P10" i="1"/>
  <c r="P11" i="1" s="1"/>
  <c r="B190" i="7" l="1"/>
  <c r="B188" i="7"/>
  <c r="A190" i="6"/>
  <c r="A188" i="6"/>
  <c r="A189" i="6" s="1"/>
  <c r="C190" i="3"/>
  <c r="C188" i="3"/>
  <c r="C189" i="3" s="1"/>
  <c r="P15" i="1"/>
  <c r="P13" i="1"/>
  <c r="P14" i="1" s="1"/>
  <c r="B189" i="7" l="1"/>
  <c r="B191" i="7"/>
  <c r="B192" i="7" s="1"/>
  <c r="B193" i="7"/>
  <c r="A193" i="6"/>
  <c r="A191" i="6"/>
  <c r="A192" i="6" s="1"/>
  <c r="C193" i="3"/>
  <c r="C191" i="3"/>
  <c r="C192" i="3" s="1"/>
  <c r="P18" i="1"/>
  <c r="P16" i="1"/>
  <c r="P17" i="1" s="1"/>
  <c r="B196" i="7" l="1"/>
  <c r="B194" i="7"/>
  <c r="B195" i="7" s="1"/>
  <c r="A194" i="6"/>
  <c r="A195" i="6" s="1"/>
  <c r="A196" i="6"/>
  <c r="C194" i="3"/>
  <c r="C195" i="3" s="1"/>
  <c r="C196" i="3"/>
  <c r="S7" i="1"/>
  <c r="S8" i="1" s="1"/>
  <c r="S9" i="1"/>
  <c r="B197" i="7" l="1"/>
  <c r="B199" i="7"/>
  <c r="A199" i="6"/>
  <c r="A197" i="6"/>
  <c r="A198" i="6" s="1"/>
  <c r="C197" i="3"/>
  <c r="C198" i="3" s="1"/>
  <c r="C199" i="3"/>
  <c r="S10" i="1"/>
  <c r="S11" i="1" s="1"/>
  <c r="S12" i="1"/>
  <c r="B198" i="7" l="1"/>
  <c r="B202" i="7"/>
  <c r="B200" i="7"/>
  <c r="B201" i="7" s="1"/>
  <c r="A202" i="6"/>
  <c r="A200" i="6"/>
  <c r="A201" i="6" s="1"/>
  <c r="C202" i="3"/>
  <c r="C200" i="3"/>
  <c r="C201" i="3" s="1"/>
  <c r="S13" i="1"/>
  <c r="S14" i="1" s="1"/>
  <c r="S15" i="1"/>
  <c r="B205" i="7" l="1"/>
  <c r="B203" i="7"/>
  <c r="B204" i="7" s="1"/>
  <c r="A205" i="6"/>
  <c r="A203" i="6"/>
  <c r="A204" i="6" s="1"/>
  <c r="C205" i="3"/>
  <c r="C203" i="3"/>
  <c r="C204" i="3" s="1"/>
  <c r="S16" i="1"/>
  <c r="S17" i="1" s="1"/>
  <c r="S18" i="1"/>
  <c r="B208" i="7" l="1"/>
  <c r="B206" i="7"/>
  <c r="B207" i="7" s="1"/>
  <c r="A208" i="6"/>
  <c r="A206" i="6"/>
  <c r="A207" i="6" s="1"/>
  <c r="C208" i="3"/>
  <c r="C206" i="3"/>
  <c r="C207" i="3" s="1"/>
  <c r="V9" i="1"/>
  <c r="V7" i="1"/>
  <c r="V8" i="1" s="1"/>
  <c r="B211" i="7" l="1"/>
  <c r="B209" i="7"/>
  <c r="A211" i="6"/>
  <c r="A209" i="6"/>
  <c r="A210" i="6" s="1"/>
  <c r="C209" i="3"/>
  <c r="C210" i="3" s="1"/>
  <c r="C211" i="3"/>
  <c r="V12" i="1"/>
  <c r="V10" i="1"/>
  <c r="V11" i="1" s="1"/>
  <c r="B210" i="7" l="1"/>
  <c r="Q4" i="1"/>
  <c r="R5" i="1" s="1"/>
  <c r="B212" i="7"/>
  <c r="B213" i="7" s="1"/>
  <c r="B214" i="7"/>
  <c r="A214" i="6"/>
  <c r="A212" i="6"/>
  <c r="A213" i="6" s="1"/>
  <c r="C212" i="3"/>
  <c r="C213" i="3" s="1"/>
  <c r="C214" i="3"/>
  <c r="V13" i="1"/>
  <c r="V14" i="1" s="1"/>
  <c r="V15" i="1"/>
  <c r="B215" i="7" l="1"/>
  <c r="B216" i="7" s="1"/>
  <c r="B217" i="7"/>
  <c r="A215" i="6"/>
  <c r="A216" i="6" s="1"/>
  <c r="A217" i="6"/>
  <c r="C217" i="3"/>
  <c r="C215" i="3"/>
  <c r="C216" i="3" s="1"/>
  <c r="V16" i="1"/>
  <c r="V17" i="1" s="1"/>
  <c r="V18" i="1"/>
  <c r="B218" i="7" l="1"/>
  <c r="B219" i="7" s="1"/>
  <c r="B220" i="7"/>
  <c r="A220" i="6"/>
  <c r="A218" i="6"/>
  <c r="A219" i="6" s="1"/>
  <c r="C220" i="3"/>
  <c r="C218" i="3"/>
  <c r="C219" i="3" s="1"/>
  <c r="Y9" i="1"/>
  <c r="Y7" i="1"/>
  <c r="Y8" i="1" s="1"/>
  <c r="B223" i="7" l="1"/>
  <c r="B221" i="7"/>
  <c r="A221" i="6"/>
  <c r="A222" i="6" s="1"/>
  <c r="A223" i="6"/>
  <c r="C223" i="3"/>
  <c r="C221" i="3"/>
  <c r="C222" i="3" s="1"/>
  <c r="Y12" i="1"/>
  <c r="Y10" i="1"/>
  <c r="Y11" i="1" s="1"/>
  <c r="B222" i="7" l="1"/>
  <c r="B224" i="7"/>
  <c r="B225" i="7" s="1"/>
  <c r="B226" i="7"/>
  <c r="A224" i="6"/>
  <c r="A225" i="6" s="1"/>
  <c r="A226" i="6"/>
  <c r="C226" i="3"/>
  <c r="C224" i="3"/>
  <c r="C225" i="3" s="1"/>
  <c r="Y15" i="1"/>
  <c r="Y13" i="1"/>
  <c r="Y14" i="1" s="1"/>
  <c r="B229" i="7" l="1"/>
  <c r="B227" i="7"/>
  <c r="B228" i="7" s="1"/>
  <c r="A229" i="6"/>
  <c r="A227" i="6"/>
  <c r="A228" i="6" s="1"/>
  <c r="C227" i="3"/>
  <c r="C228" i="3" s="1"/>
  <c r="C229" i="3"/>
  <c r="Y16" i="1"/>
  <c r="Y17" i="1" s="1"/>
  <c r="Y18" i="1"/>
  <c r="B232" i="7" l="1"/>
  <c r="B230" i="7"/>
  <c r="B231" i="7" s="1"/>
  <c r="A230" i="6"/>
  <c r="A231" i="6" s="1"/>
  <c r="A232" i="6"/>
  <c r="C232" i="3"/>
  <c r="C230" i="3"/>
  <c r="C231" i="3" s="1"/>
  <c r="AB9" i="1"/>
  <c r="AB7" i="1"/>
  <c r="AB8" i="1" s="1"/>
  <c r="B235" i="7" l="1"/>
  <c r="B233" i="7"/>
  <c r="A233" i="6"/>
  <c r="A234" i="6" s="1"/>
  <c r="A235" i="6"/>
  <c r="C235" i="3"/>
  <c r="C233" i="3"/>
  <c r="C234" i="3" s="1"/>
  <c r="AB10" i="1"/>
  <c r="AB11" i="1" s="1"/>
  <c r="AB12" i="1"/>
  <c r="B234" i="7" l="1"/>
  <c r="N37" i="1"/>
  <c r="B238" i="7"/>
  <c r="B236" i="7"/>
  <c r="B237" i="7" s="1"/>
  <c r="A238" i="6"/>
  <c r="A236" i="6"/>
  <c r="A237" i="6" s="1"/>
  <c r="C238" i="3"/>
  <c r="C236" i="3"/>
  <c r="C237" i="3" s="1"/>
  <c r="AB13" i="1"/>
  <c r="AB14" i="1" s="1"/>
  <c r="AB15" i="1"/>
  <c r="V37" i="1" l="1"/>
  <c r="U37" i="1"/>
  <c r="O37" i="1"/>
  <c r="S37" i="1"/>
  <c r="R37" i="1"/>
  <c r="B239" i="7"/>
  <c r="B240" i="7" s="1"/>
  <c r="B241" i="7"/>
  <c r="A241" i="6"/>
  <c r="A239" i="6"/>
  <c r="A240" i="6" s="1"/>
  <c r="C241" i="3"/>
  <c r="C239" i="3"/>
  <c r="C240" i="3" s="1"/>
  <c r="AB18" i="1"/>
  <c r="AB16" i="1"/>
  <c r="AB17" i="1" s="1"/>
  <c r="F20" i="1" l="1"/>
  <c r="L20" i="1" s="1"/>
  <c r="R19" i="1" l="1"/>
  <c r="N24" i="1" l="1"/>
  <c r="O24" i="1" s="1"/>
  <c r="U19" i="1"/>
  <c r="N23" i="1" s="1"/>
  <c r="O23" i="1" s="1"/>
  <c r="R29" i="1"/>
  <c r="N29" i="1" s="1"/>
  <c r="N35" i="1"/>
  <c r="O35" i="1" s="1"/>
  <c r="N28" i="1"/>
  <c r="N36" i="1"/>
  <c r="T20" i="1"/>
  <c r="W20" i="1"/>
  <c r="U20" i="1"/>
  <c r="O29" i="1" l="1"/>
  <c r="S29" i="1"/>
  <c r="L30" i="1"/>
  <c r="O36" i="1"/>
  <c r="H40" i="1"/>
  <c r="P40" i="1" s="1"/>
  <c r="O28" i="1"/>
  <c r="M30" i="1" l="1"/>
  <c r="P30" i="1"/>
  <c r="T40" i="1"/>
  <c r="O40" i="1"/>
  <c r="M40" i="1"/>
  <c r="R40" i="1"/>
  <c r="S40" i="1" l="1"/>
  <c r="R30" i="1" l="1"/>
  <c r="T30" i="1"/>
  <c r="O30" i="1"/>
  <c r="S30" i="1" l="1"/>
</calcChain>
</file>

<file path=xl/comments1.xml><?xml version="1.0" encoding="utf-8"?>
<comments xmlns="http://schemas.openxmlformats.org/spreadsheetml/2006/main">
  <authors>
    <author>GUILLAUME, GILLES</author>
  </authors>
  <commentList>
    <comment ref="K4" authorId="0">
      <text>
        <r>
          <rPr>
            <b/>
            <sz val="9"/>
            <color indexed="81"/>
            <rFont val="Tahoma"/>
            <family val="2"/>
          </rPr>
          <t xml:space="preserve">La majoration de durée d’assurance pour enfant
Vous pouvez obtenir jusqu’à 8 trimestres supplémentaires par enfant :
   4 trimestres au titre de la maternité ou de l’adoption ;
   4 trimestres au titre de l’éducation de l’enfant.
Pour bénéficier des trimestres « éducation », vous devez avoir résidé avec l’enfant pendant une période continue d’au moins un an au cours des 4 années suivant sa naissance ou son adoption (1 trimestre est attribué par année de résidence commune) et ne pas avoir été privé de l’autorité parentale.
La majoration maternité est toujours attribuée à la mère biologique, pour chacun de ses enfants.
En revanche, les trimestres de majoration pour adoption et pour éducation peuvent, dans certains cas, être attribués à l’un ou l’autre des parents.
</t>
        </r>
        <r>
          <rPr>
            <sz val="9"/>
            <color indexed="81"/>
            <rFont val="Tahoma"/>
            <family val="2"/>
          </rPr>
          <t xml:space="preserve">
</t>
        </r>
      </text>
    </comment>
  </commentList>
</comments>
</file>

<file path=xl/sharedStrings.xml><?xml version="1.0" encoding="utf-8"?>
<sst xmlns="http://schemas.openxmlformats.org/spreadsheetml/2006/main" count="114" uniqueCount="71">
  <si>
    <t>Date naissance</t>
  </si>
  <si>
    <t>Age</t>
  </si>
  <si>
    <t>NB tr</t>
  </si>
  <si>
    <t>Worldline</t>
  </si>
  <si>
    <t>Mantis</t>
  </si>
  <si>
    <t>Santeos</t>
  </si>
  <si>
    <t>Equens Worldline</t>
  </si>
  <si>
    <t>Autres</t>
  </si>
  <si>
    <t>au</t>
  </si>
  <si>
    <t>Année de naissance</t>
  </si>
  <si>
    <t>Durée de cotisation</t>
  </si>
  <si>
    <t>160 trimestres (40 ans)</t>
  </si>
  <si>
    <t>161 trimestres (40 ans et un trimestre)</t>
  </si>
  <si>
    <t>162 trimestres (40 ans et deux trimestres)</t>
  </si>
  <si>
    <t>163 trimestres (40 ans et trois trimestres)</t>
  </si>
  <si>
    <t>164 trimestres (41 ans)</t>
  </si>
  <si>
    <t>165 trimestres (41 ans et un trimestre)</t>
  </si>
  <si>
    <t>166 trimestres ( 41 ans et deux trimestres)</t>
  </si>
  <si>
    <t>167 trimestres (41 ans et trois trimestres)</t>
  </si>
  <si>
    <t>168 trimestres (42 ans)</t>
  </si>
  <si>
    <t>169 trimestres (42 ans et un trimestre)</t>
  </si>
  <si>
    <t>170 trimestres (42 ans et deux trimestres)</t>
  </si>
  <si>
    <t>171 trimestres (42 ans et trois trimestres)</t>
  </si>
  <si>
    <t>172 trimestres (43 ans)</t>
  </si>
  <si>
    <t>Majoration enfants</t>
  </si>
  <si>
    <t>Tot</t>
  </si>
  <si>
    <t>Anné de naissance</t>
  </si>
  <si>
    <t>Nombres de trimestres requis</t>
  </si>
  <si>
    <t>Mois de naissance</t>
  </si>
  <si>
    <t>ans</t>
  </si>
  <si>
    <t xml:space="preserve">ans  en </t>
  </si>
  <si>
    <t>trim. en</t>
  </si>
  <si>
    <t>la date de votre retraite taux plein</t>
  </si>
  <si>
    <t>Pré-retraite progressive</t>
  </si>
  <si>
    <t>période d'adhésion</t>
  </si>
  <si>
    <t>Pré-retraite Entreprise</t>
  </si>
  <si>
    <t xml:space="preserve">Vous souhaitez adhérer à compter du </t>
  </si>
  <si>
    <t>A cette date</t>
  </si>
  <si>
    <t>Vous aurez</t>
  </si>
  <si>
    <t>Vous aurez droit à la retraite à taux plein dans les 3 ans</t>
  </si>
  <si>
    <t>CDI</t>
  </si>
  <si>
    <t>CDD</t>
  </si>
  <si>
    <t>Compatibilité de votre contrat de travail</t>
  </si>
  <si>
    <t>Vous avez plus de 5 ans d'ancienneté</t>
  </si>
  <si>
    <t>Annuel Heures</t>
  </si>
  <si>
    <t>Annuel jours</t>
  </si>
  <si>
    <t>Votre forfait temps de travail est-il compatible ?</t>
  </si>
  <si>
    <t>Vous avez plus de 5 ans d'ancienneté ?</t>
  </si>
  <si>
    <t>Compatibilité de votre contrat de travail ?</t>
  </si>
  <si>
    <t>Avez-vous droit à la retraite à taux plein dans les 5 ans ?</t>
  </si>
  <si>
    <t xml:space="preserve">âge requis pour retraite en </t>
  </si>
  <si>
    <t xml:space="preserve">Nb de trim. pour la retraite en </t>
  </si>
  <si>
    <t>Renseigner les cellules en fond jaune</t>
  </si>
  <si>
    <t xml:space="preserve"> à</t>
  </si>
  <si>
    <t>Les trimestres sont considérés acquis à la fin de chaque trimestre</t>
  </si>
  <si>
    <t xml:space="preserve">Carrière longue </t>
  </si>
  <si>
    <t>NB trimestre fin 2016</t>
  </si>
  <si>
    <t>Nb de trim. avant 20 ans</t>
  </si>
  <si>
    <t>Date ancienneté ds le groupe</t>
  </si>
  <si>
    <t>Type de contrat de travail</t>
  </si>
  <si>
    <t>Forfait ARTT</t>
  </si>
  <si>
    <t>Lien vers les fiches pratiques mis en ligne par la Direction des affaires sociales</t>
  </si>
  <si>
    <t>&gt;&gt;&gt;</t>
  </si>
  <si>
    <t>Simulateur d'éligibilité au Contrat de génération Atos</t>
  </si>
  <si>
    <t>Droits à la retraite postérieure à la date d'adhésion?</t>
  </si>
  <si>
    <t>Date légale départ à la retraite</t>
  </si>
  <si>
    <t>Avez vous 150 trimestres en début d'étape 2 ?</t>
  </si>
  <si>
    <t xml:space="preserve">Vous aurez </t>
  </si>
  <si>
    <t>Eligibilité</t>
  </si>
  <si>
    <t>Pouvez vous liquider votre retraite à 62 ans ?</t>
  </si>
  <si>
    <t>Version V6</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</si>
</sst>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164" formatCode="[$-40C]mmm\-yy;@"/>
    <numFmt numFmtId="165" formatCode="[$-40C]mmmm\-yy;@"/>
    <numFmt numFmtId="166" formatCode="dd/mm/yy;@"/>
    <numFmt numFmtId="167" formatCode="0.0"/>
  </numFmts>
  <fonts count="12" x14ac:knownFonts="1">
    <font>
      <sz val="11"/>
      <color theme="1"/>
      <name val="Calibri"/>
      <family val="2"/>
    </font>
    <font>
      <b/>
      <sz val="12"/>
      <color theme="1"/>
      <name val="Calibri"/>
      <family val="2"/>
    </font>
    <font>
      <b/>
      <sz val="10"/>
      <color theme="1"/>
      <name val="Calibri"/>
      <family val="2"/>
    </font>
    <font>
      <sz val="10"/>
      <color theme="1"/>
      <name val="Calibri"/>
      <family val="2"/>
    </font>
    <font>
      <sz val="10"/>
      <color rgb="FFFF0000"/>
      <name val="Calibri"/>
      <family val="2"/>
    </font>
    <font>
      <b/>
      <sz val="9"/>
      <color theme="1"/>
      <name val="Calibri"/>
      <family val="2"/>
    </font>
    <font>
      <sz val="9"/>
      <color theme="1"/>
      <name val="Calibri"/>
      <family val="2"/>
    </font>
    <font>
      <sz val="9"/>
      <color indexed="81"/>
      <name val="Tahoma"/>
      <family val="2"/>
    </font>
    <font>
      <b/>
      <sz val="9"/>
      <color indexed="81"/>
      <name val="Tahoma"/>
      <family val="2"/>
    </font>
    <font>
      <u/>
      <sz val="11"/>
      <color theme="10"/>
      <name val="Calibri"/>
      <family val="2"/>
    </font>
    <font>
      <b/>
      <sz val="11"/>
      <color theme="1"/>
      <name val="Calibri"/>
      <family val="2"/>
    </font>
    <font>
      <b/>
      <sz val="11"/>
      <name val="Calibri"/>
      <family val="2"/>
    </font>
  </fonts>
  <fills count="8">
    <fill>
      <patternFill patternType="none"/>
    </fill>
    <fill>
      <patternFill patternType="gray125"/>
    </fill>
    <fill>
      <patternFill patternType="solid">
        <fgColor rgb="FFFFFF00"/>
        <bgColor indexed="64"/>
      </patternFill>
    </fill>
    <fill>
      <patternFill patternType="solid">
        <fgColor theme="8" tint="0.79998168889431442"/>
        <bgColor indexed="64"/>
      </patternFill>
    </fill>
    <fill>
      <patternFill patternType="solid">
        <fgColor theme="8" tint="0.59999389629810485"/>
        <bgColor indexed="64"/>
      </patternFill>
    </fill>
    <fill>
      <patternFill patternType="solid">
        <fgColor theme="9" tint="0.59999389629810485"/>
        <bgColor indexed="64"/>
      </patternFill>
    </fill>
    <fill>
      <patternFill patternType="solid">
        <fgColor theme="5" tint="0.59999389629810485"/>
        <bgColor indexed="64"/>
      </patternFill>
    </fill>
    <fill>
      <patternFill patternType="solid">
        <fgColor theme="7" tint="0.79998168889431442"/>
        <bgColor indexed="64"/>
      </patternFill>
    </fill>
  </fills>
  <borders count="19">
    <border>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style="medium">
        <color indexed="64"/>
      </left>
      <right style="medium">
        <color indexed="64"/>
      </right>
      <top/>
      <bottom/>
      <diagonal/>
    </border>
    <border>
      <left style="medium">
        <color indexed="64"/>
      </left>
      <right style="medium">
        <color indexed="64"/>
      </right>
      <top/>
      <bottom style="medium">
        <color indexed="64"/>
      </bottom>
      <diagonal/>
    </border>
    <border>
      <left/>
      <right/>
      <top style="medium">
        <color indexed="64"/>
      </top>
      <bottom/>
      <diagonal/>
    </border>
    <border>
      <left/>
      <right/>
      <top style="medium">
        <color indexed="64"/>
      </top>
      <bottom style="medium">
        <color indexed="64"/>
      </bottom>
      <diagonal/>
    </border>
  </borders>
  <cellStyleXfs count="2">
    <xf numFmtId="0" fontId="0" fillId="0" borderId="0"/>
    <xf numFmtId="0" fontId="9" fillId="0" borderId="0" applyNumberFormat="0" applyFill="0" applyBorder="0" applyAlignment="0" applyProtection="0"/>
  </cellStyleXfs>
  <cellXfs count="103">
    <xf numFmtId="0" fontId="0" fillId="0" borderId="0" xfId="0"/>
    <xf numFmtId="0" fontId="0" fillId="0" borderId="0" xfId="0" applyAlignment="1">
      <alignment horizontal="center"/>
    </xf>
    <xf numFmtId="164" fontId="0" fillId="0" borderId="5" xfId="0" applyNumberFormat="1" applyBorder="1" applyAlignment="1">
      <alignment horizontal="center"/>
    </xf>
    <xf numFmtId="0" fontId="0" fillId="0" borderId="6" xfId="0" applyBorder="1" applyAlignment="1">
      <alignment horizontal="center"/>
    </xf>
    <xf numFmtId="164" fontId="0" fillId="0" borderId="7" xfId="0" applyNumberFormat="1" applyBorder="1" applyAlignment="1">
      <alignment horizontal="center"/>
    </xf>
    <xf numFmtId="0" fontId="0" fillId="0" borderId="9" xfId="0" applyBorder="1" applyAlignment="1">
      <alignment horizontal="center"/>
    </xf>
    <xf numFmtId="0" fontId="0" fillId="0" borderId="0" xfId="0" applyAlignment="1">
      <alignment vertical="center" wrapText="1"/>
    </xf>
    <xf numFmtId="0" fontId="0" fillId="0" borderId="0" xfId="0" applyFill="1"/>
    <xf numFmtId="0" fontId="0" fillId="0" borderId="0" xfId="0" applyAlignment="1">
      <alignment horizontal="left"/>
    </xf>
    <xf numFmtId="2" fontId="0" fillId="0" borderId="0" xfId="0" applyNumberFormat="1" applyBorder="1" applyAlignment="1">
      <alignment horizontal="left"/>
    </xf>
    <xf numFmtId="0" fontId="1" fillId="0" borderId="0" xfId="0" applyFont="1" applyAlignment="1">
      <alignment horizontal="left"/>
    </xf>
    <xf numFmtId="164" fontId="0" fillId="0" borderId="12" xfId="0" applyNumberFormat="1" applyBorder="1" applyAlignment="1">
      <alignment horizontal="center"/>
    </xf>
    <xf numFmtId="0" fontId="0" fillId="0" borderId="13" xfId="0" applyBorder="1"/>
    <xf numFmtId="0" fontId="0" fillId="0" borderId="6" xfId="0" applyBorder="1"/>
    <xf numFmtId="0" fontId="0" fillId="0" borderId="9" xfId="0" applyBorder="1"/>
    <xf numFmtId="164" fontId="0" fillId="0" borderId="14" xfId="0" applyNumberFormat="1" applyBorder="1" applyAlignment="1">
      <alignment horizontal="center"/>
    </xf>
    <xf numFmtId="164" fontId="0" fillId="0" borderId="15" xfId="0" applyNumberFormat="1" applyBorder="1" applyAlignment="1">
      <alignment horizontal="center"/>
    </xf>
    <xf numFmtId="164" fontId="0" fillId="0" borderId="16" xfId="0" applyNumberFormat="1" applyBorder="1" applyAlignment="1">
      <alignment horizontal="center"/>
    </xf>
    <xf numFmtId="0" fontId="0" fillId="5" borderId="6" xfId="0" applyFill="1" applyBorder="1" applyAlignment="1">
      <alignment horizontal="center"/>
    </xf>
    <xf numFmtId="0" fontId="0" fillId="5" borderId="9" xfId="0" applyFill="1" applyBorder="1" applyAlignment="1">
      <alignment horizontal="center"/>
    </xf>
    <xf numFmtId="0" fontId="1" fillId="0" borderId="0" xfId="0" applyFont="1" applyAlignment="1">
      <alignment horizontal="center"/>
    </xf>
    <xf numFmtId="0" fontId="1" fillId="0" borderId="0" xfId="0" applyFont="1"/>
    <xf numFmtId="0" fontId="0" fillId="0" borderId="0" xfId="0" applyFill="1" applyAlignment="1">
      <alignment horizontal="center"/>
    </xf>
    <xf numFmtId="0" fontId="3" fillId="0" borderId="0" xfId="0" applyFont="1" applyBorder="1" applyAlignment="1">
      <alignment horizontal="center"/>
    </xf>
    <xf numFmtId="0" fontId="3" fillId="0" borderId="8" xfId="0" applyFont="1" applyBorder="1" applyAlignment="1">
      <alignment horizontal="center"/>
    </xf>
    <xf numFmtId="0" fontId="3" fillId="0" borderId="0" xfId="0" applyFont="1" applyAlignment="1">
      <alignment horizontal="center"/>
    </xf>
    <xf numFmtId="0" fontId="3" fillId="0" borderId="0" xfId="0" applyFont="1" applyAlignment="1">
      <alignment horizontal="right"/>
    </xf>
    <xf numFmtId="0" fontId="3" fillId="0" borderId="0" xfId="0" applyFont="1"/>
    <xf numFmtId="0" fontId="3" fillId="2" borderId="1" xfId="0" applyFont="1" applyFill="1" applyBorder="1" applyAlignment="1" applyProtection="1">
      <alignment horizontal="center"/>
      <protection locked="0"/>
    </xf>
    <xf numFmtId="0" fontId="3" fillId="3" borderId="0" xfId="0" applyFont="1" applyFill="1" applyAlignment="1">
      <alignment horizontal="center"/>
    </xf>
    <xf numFmtId="0" fontId="3" fillId="3" borderId="0" xfId="0" applyFont="1" applyFill="1"/>
    <xf numFmtId="0" fontId="3" fillId="2" borderId="14" xfId="0" applyFont="1" applyFill="1" applyBorder="1" applyAlignment="1" applyProtection="1">
      <alignment horizontal="center"/>
      <protection locked="0"/>
    </xf>
    <xf numFmtId="0" fontId="3" fillId="0" borderId="0" xfId="0" applyFont="1" applyFill="1"/>
    <xf numFmtId="0" fontId="3" fillId="0" borderId="0" xfId="0" applyFont="1" applyFill="1" applyAlignment="1">
      <alignment horizontal="right"/>
    </xf>
    <xf numFmtId="0" fontId="2" fillId="0" borderId="0" xfId="0" applyFont="1" applyFill="1" applyAlignment="1">
      <alignment horizontal="center"/>
    </xf>
    <xf numFmtId="165" fontId="3" fillId="0" borderId="0" xfId="0" applyNumberFormat="1" applyFont="1" applyAlignment="1">
      <alignment horizontal="right"/>
    </xf>
    <xf numFmtId="0" fontId="3" fillId="4" borderId="0" xfId="0" applyFont="1" applyFill="1" applyAlignment="1">
      <alignment horizontal="center"/>
    </xf>
    <xf numFmtId="0" fontId="2" fillId="0" borderId="12" xfId="0" applyFont="1" applyBorder="1" applyAlignment="1">
      <alignment horizontal="left"/>
    </xf>
    <xf numFmtId="0" fontId="3" fillId="0" borderId="17" xfId="0" applyFont="1" applyBorder="1" applyAlignment="1">
      <alignment horizontal="center"/>
    </xf>
    <xf numFmtId="0" fontId="3" fillId="0" borderId="17" xfId="0" applyFont="1" applyBorder="1"/>
    <xf numFmtId="0" fontId="3" fillId="0" borderId="17" xfId="0" applyFont="1" applyBorder="1" applyAlignment="1">
      <alignment horizontal="left"/>
    </xf>
    <xf numFmtId="0" fontId="3" fillId="0" borderId="13" xfId="0" applyFont="1" applyBorder="1"/>
    <xf numFmtId="0" fontId="3" fillId="0" borderId="5" xfId="0" applyFont="1" applyBorder="1" applyAlignment="1">
      <alignment horizontal="center"/>
    </xf>
    <xf numFmtId="14" fontId="3" fillId="0" borderId="0" xfId="0" applyNumberFormat="1" applyFont="1" applyBorder="1"/>
    <xf numFmtId="0" fontId="3" fillId="0" borderId="0" xfId="0" applyFont="1" applyBorder="1"/>
    <xf numFmtId="0" fontId="3" fillId="0" borderId="0" xfId="0" applyFont="1" applyBorder="1" applyAlignment="1">
      <alignment horizontal="right"/>
    </xf>
    <xf numFmtId="0" fontId="3" fillId="0" borderId="6" xfId="0" applyFont="1" applyFill="1" applyBorder="1"/>
    <xf numFmtId="0" fontId="3" fillId="0" borderId="0" xfId="0" applyFont="1" applyBorder="1" applyAlignment="1">
      <alignment horizontal="left"/>
    </xf>
    <xf numFmtId="0" fontId="3" fillId="0" borderId="6" xfId="0" applyFont="1" applyBorder="1"/>
    <xf numFmtId="0" fontId="3" fillId="0" borderId="7" xfId="0" applyFont="1" applyBorder="1" applyAlignment="1">
      <alignment horizontal="center"/>
    </xf>
    <xf numFmtId="0" fontId="3" fillId="0" borderId="8" xfId="0" applyFont="1" applyBorder="1"/>
    <xf numFmtId="14" fontId="3" fillId="0" borderId="8" xfId="0" applyNumberFormat="1" applyFont="1" applyFill="1" applyBorder="1"/>
    <xf numFmtId="14" fontId="3" fillId="0" borderId="8" xfId="0" applyNumberFormat="1" applyFont="1" applyFill="1" applyBorder="1" applyAlignment="1">
      <alignment horizontal="center"/>
    </xf>
    <xf numFmtId="1" fontId="3" fillId="0" borderId="8" xfId="0" applyNumberFormat="1" applyFont="1" applyFill="1" applyBorder="1" applyAlignment="1">
      <alignment horizontal="center"/>
    </xf>
    <xf numFmtId="14" fontId="3" fillId="0" borderId="8" xfId="0" applyNumberFormat="1" applyFont="1" applyBorder="1"/>
    <xf numFmtId="0" fontId="3" fillId="0" borderId="9" xfId="0" applyFont="1" applyBorder="1"/>
    <xf numFmtId="166" fontId="3" fillId="0" borderId="0" xfId="0" applyNumberFormat="1" applyFont="1" applyBorder="1"/>
    <xf numFmtId="0" fontId="3" fillId="7" borderId="0" xfId="0" applyFont="1" applyFill="1"/>
    <xf numFmtId="0" fontId="4" fillId="0" borderId="0" xfId="0" applyFont="1"/>
    <xf numFmtId="14" fontId="3" fillId="0" borderId="0" xfId="0" applyNumberFormat="1" applyFont="1" applyFill="1" applyBorder="1" applyAlignment="1" applyProtection="1">
      <protection locked="0"/>
    </xf>
    <xf numFmtId="0" fontId="3" fillId="0" borderId="0" xfId="0" applyFont="1" applyFill="1" applyBorder="1" applyAlignment="1" applyProtection="1">
      <alignment horizontal="center"/>
      <protection locked="0"/>
    </xf>
    <xf numFmtId="0" fontId="3" fillId="0" borderId="0" xfId="0" applyFont="1" applyBorder="1" applyAlignment="1"/>
    <xf numFmtId="0" fontId="5" fillId="0" borderId="2" xfId="0" applyFont="1" applyBorder="1" applyAlignment="1">
      <alignment horizontal="center"/>
    </xf>
    <xf numFmtId="0" fontId="6" fillId="0" borderId="3" xfId="0" applyFont="1" applyBorder="1" applyAlignment="1">
      <alignment horizontal="center"/>
    </xf>
    <xf numFmtId="0" fontId="6" fillId="0" borderId="4" xfId="0" applyFont="1" applyBorder="1" applyAlignment="1">
      <alignment horizontal="center"/>
    </xf>
    <xf numFmtId="0" fontId="6" fillId="0" borderId="0" xfId="0" applyFont="1"/>
    <xf numFmtId="164" fontId="6" fillId="0" borderId="5" xfId="0" applyNumberFormat="1" applyFont="1" applyBorder="1" applyAlignment="1">
      <alignment horizontal="center"/>
    </xf>
    <xf numFmtId="0" fontId="6" fillId="0" borderId="0" xfId="0" applyFont="1" applyBorder="1" applyAlignment="1">
      <alignment horizontal="center"/>
    </xf>
    <xf numFmtId="0" fontId="6" fillId="0" borderId="6" xfId="0" applyFont="1" applyBorder="1" applyAlignment="1">
      <alignment horizontal="center"/>
    </xf>
    <xf numFmtId="167" fontId="6" fillId="0" borderId="0" xfId="0" applyNumberFormat="1" applyFont="1" applyBorder="1" applyAlignment="1">
      <alignment horizontal="center"/>
    </xf>
    <xf numFmtId="164" fontId="6" fillId="0" borderId="7" xfId="0" applyNumberFormat="1" applyFont="1" applyBorder="1" applyAlignment="1">
      <alignment horizontal="center"/>
    </xf>
    <xf numFmtId="0" fontId="6" fillId="0" borderId="8" xfId="0" applyFont="1" applyBorder="1" applyAlignment="1">
      <alignment horizontal="center"/>
    </xf>
    <xf numFmtId="0" fontId="6" fillId="0" borderId="9" xfId="0" applyFont="1" applyBorder="1" applyAlignment="1">
      <alignment horizontal="center"/>
    </xf>
    <xf numFmtId="167" fontId="6" fillId="0" borderId="8" xfId="0" applyNumberFormat="1" applyFont="1" applyBorder="1" applyAlignment="1">
      <alignment horizontal="center"/>
    </xf>
    <xf numFmtId="0" fontId="2" fillId="0" borderId="0" xfId="0" applyFont="1" applyBorder="1" applyAlignment="1">
      <alignment horizontal="center"/>
    </xf>
    <xf numFmtId="0" fontId="9" fillId="0" borderId="0" xfId="1"/>
    <xf numFmtId="0" fontId="3" fillId="0" borderId="8" xfId="0" applyFont="1" applyBorder="1" applyAlignment="1">
      <alignment horizontal="right"/>
    </xf>
    <xf numFmtId="0" fontId="0" fillId="0" borderId="0" xfId="0" applyAlignment="1">
      <alignment horizontal="right"/>
    </xf>
    <xf numFmtId="0" fontId="3" fillId="0" borderId="0" xfId="0" applyFont="1" applyFill="1" applyBorder="1"/>
    <xf numFmtId="0" fontId="3" fillId="0" borderId="0" xfId="0" applyFont="1" applyFill="1" applyBorder="1" applyAlignment="1">
      <alignment horizontal="center"/>
    </xf>
    <xf numFmtId="2" fontId="3" fillId="6" borderId="0" xfId="0" applyNumberFormat="1" applyFont="1" applyFill="1" applyBorder="1"/>
    <xf numFmtId="1" fontId="0" fillId="0" borderId="0" xfId="0" applyNumberFormat="1" applyAlignment="1">
      <alignment horizontal="left"/>
    </xf>
    <xf numFmtId="1" fontId="10" fillId="0" borderId="0" xfId="0" applyNumberFormat="1" applyFont="1" applyAlignment="1">
      <alignment horizontal="center"/>
    </xf>
    <xf numFmtId="1" fontId="11" fillId="0" borderId="0" xfId="0" applyNumberFormat="1" applyFont="1" applyAlignment="1">
      <alignment horizontal="center"/>
    </xf>
    <xf numFmtId="14" fontId="3" fillId="0" borderId="8" xfId="0" applyNumberFormat="1" applyFont="1" applyFill="1" applyBorder="1" applyAlignment="1">
      <alignment horizontal="center"/>
    </xf>
    <xf numFmtId="0" fontId="0" fillId="0" borderId="0" xfId="0" applyBorder="1" applyAlignment="1">
      <alignment horizontal="center"/>
    </xf>
    <xf numFmtId="0" fontId="0" fillId="0" borderId="8" xfId="0" applyBorder="1"/>
    <xf numFmtId="0" fontId="9" fillId="0" borderId="17" xfId="1" applyBorder="1" applyAlignment="1">
      <alignment horizontal="center"/>
    </xf>
    <xf numFmtId="14" fontId="3" fillId="4" borderId="17" xfId="0" applyNumberFormat="1" applyFont="1" applyFill="1" applyBorder="1" applyAlignment="1">
      <alignment horizontal="center"/>
    </xf>
    <xf numFmtId="164" fontId="3" fillId="4" borderId="0" xfId="0" applyNumberFormat="1" applyFont="1" applyFill="1" applyAlignment="1">
      <alignment horizontal="center"/>
    </xf>
    <xf numFmtId="14" fontId="3" fillId="2" borderId="10" xfId="0" applyNumberFormat="1" applyFont="1" applyFill="1" applyBorder="1" applyAlignment="1" applyProtection="1">
      <alignment horizontal="center"/>
      <protection locked="0"/>
    </xf>
    <xf numFmtId="14" fontId="3" fillId="2" borderId="11" xfId="0" applyNumberFormat="1" applyFont="1" applyFill="1" applyBorder="1" applyAlignment="1" applyProtection="1">
      <alignment horizontal="center"/>
      <protection locked="0"/>
    </xf>
    <xf numFmtId="14" fontId="3" fillId="0" borderId="8" xfId="0" applyNumberFormat="1" applyFont="1" applyFill="1" applyBorder="1" applyAlignment="1">
      <alignment horizontal="center"/>
    </xf>
    <xf numFmtId="14" fontId="3" fillId="2" borderId="0" xfId="0" applyNumberFormat="1" applyFont="1" applyFill="1" applyBorder="1" applyAlignment="1" applyProtection="1">
      <alignment horizontal="center"/>
      <protection locked="0"/>
    </xf>
    <xf numFmtId="0" fontId="3" fillId="2" borderId="0" xfId="0" applyFont="1" applyFill="1" applyBorder="1" applyAlignment="1" applyProtection="1">
      <alignment horizontal="center"/>
      <protection locked="0"/>
    </xf>
    <xf numFmtId="0" fontId="4" fillId="0" borderId="0" xfId="0" applyFont="1" applyAlignment="1">
      <alignment horizontal="center" wrapText="1"/>
    </xf>
    <xf numFmtId="0" fontId="4" fillId="0" borderId="0" xfId="0" applyFont="1" applyBorder="1" applyAlignment="1">
      <alignment horizontal="center" wrapText="1"/>
    </xf>
    <xf numFmtId="0" fontId="3" fillId="2" borderId="10" xfId="0" applyFont="1" applyFill="1" applyBorder="1" applyAlignment="1" applyProtection="1">
      <alignment horizontal="center"/>
      <protection locked="0"/>
    </xf>
    <xf numFmtId="0" fontId="3" fillId="2" borderId="18" xfId="0" applyFont="1" applyFill="1" applyBorder="1" applyAlignment="1" applyProtection="1">
      <alignment horizontal="center"/>
      <protection locked="0"/>
    </xf>
    <xf numFmtId="0" fontId="3" fillId="2" borderId="11" xfId="0" applyFont="1" applyFill="1" applyBorder="1" applyAlignment="1" applyProtection="1">
      <alignment horizontal="center"/>
      <protection locked="0"/>
    </xf>
    <xf numFmtId="14" fontId="3" fillId="7" borderId="0" xfId="0" applyNumberFormat="1" applyFont="1" applyFill="1" applyAlignment="1">
      <alignment horizontal="center"/>
    </xf>
    <xf numFmtId="164" fontId="3" fillId="0" borderId="0" xfId="0" applyNumberFormat="1" applyFont="1" applyAlignment="1">
      <alignment horizontal="center"/>
    </xf>
    <xf numFmtId="164" fontId="3" fillId="4" borderId="17" xfId="0" applyNumberFormat="1" applyFont="1" applyFill="1" applyBorder="1" applyAlignment="1">
      <alignment horizontal="center"/>
    </xf>
  </cellXfs>
  <cellStyles count="2">
    <cellStyle name="Lien hypertexte" xfId="1" builtinId="8"/>
    <cellStyle name="Normal" xfId="0" builtinId="0"/>
  </cellStyles>
  <dxfs count="76">
    <dxf>
      <fill>
        <patternFill>
          <bgColor theme="6" tint="0.39994506668294322"/>
        </patternFill>
      </fill>
    </dxf>
    <dxf>
      <fill>
        <patternFill>
          <bgColor rgb="FFFF0000"/>
        </patternFill>
      </fill>
    </dxf>
    <dxf>
      <font>
        <color rgb="FFFF0000"/>
      </font>
    </dxf>
    <dxf>
      <font>
        <color rgb="FFFF0000"/>
      </font>
    </dxf>
    <dxf>
      <font>
        <color rgb="FFFF0000"/>
      </font>
    </dxf>
    <dxf>
      <fill>
        <patternFill>
          <bgColor rgb="FFFF0000"/>
        </patternFill>
      </fill>
    </dxf>
    <dxf>
      <fill>
        <patternFill>
          <bgColor theme="6" tint="0.39994506668294322"/>
        </patternFill>
      </fill>
    </dxf>
    <dxf>
      <font>
        <color rgb="FFFF0000"/>
      </font>
    </dxf>
    <dxf>
      <font>
        <color rgb="FFFF0000"/>
      </font>
    </dxf>
    <dxf>
      <font>
        <color rgb="FFFF0000"/>
      </font>
    </dxf>
    <dxf>
      <fill>
        <patternFill>
          <bgColor rgb="FFFF0000"/>
        </patternFill>
      </fill>
    </dxf>
    <dxf>
      <fill>
        <patternFill>
          <bgColor theme="6" tint="0.39994506668294322"/>
        </patternFill>
      </fill>
    </dxf>
    <dxf>
      <font>
        <color rgb="FFFF0000"/>
      </font>
    </dxf>
    <dxf>
      <font>
        <color rgb="FFFF0000"/>
      </font>
    </dxf>
    <dxf>
      <font>
        <color rgb="FFFF0000"/>
      </font>
    </dxf>
    <dxf>
      <font>
        <color rgb="FFFF0000"/>
      </font>
    </dxf>
    <dxf>
      <fill>
        <patternFill>
          <bgColor rgb="FFFF0000"/>
        </patternFill>
      </fill>
    </dxf>
    <dxf>
      <fill>
        <patternFill>
          <bgColor theme="6" tint="0.39994506668294322"/>
        </patternFill>
      </fill>
    </dxf>
    <dxf>
      <font>
        <color rgb="FFFF0000"/>
      </font>
    </dxf>
    <dxf>
      <fill>
        <patternFill>
          <bgColor theme="8" tint="0.59996337778862885"/>
        </patternFill>
      </fill>
    </dxf>
    <dxf>
      <fill>
        <patternFill>
          <bgColor theme="8" tint="0.59996337778862885"/>
        </patternFill>
      </fill>
    </dxf>
    <dxf>
      <fill>
        <patternFill>
          <bgColor theme="8" tint="0.59996337778862885"/>
        </patternFill>
      </fill>
    </dxf>
    <dxf>
      <font>
        <b/>
        <i val="0"/>
        <color rgb="FFFF0000"/>
      </font>
    </dxf>
    <dxf>
      <font>
        <b/>
        <i val="0"/>
        <color rgb="FFFF0000"/>
      </font>
    </dxf>
    <dxf>
      <fill>
        <patternFill>
          <bgColor theme="9" tint="0.39994506668294322"/>
        </patternFill>
      </fill>
    </dxf>
    <dxf>
      <fill>
        <patternFill patternType="none">
          <bgColor auto="1"/>
        </patternFill>
      </fill>
    </dxf>
    <dxf>
      <font>
        <b/>
        <i val="0"/>
        <color theme="9" tint="-0.24994659260841701"/>
      </font>
    </dxf>
    <dxf>
      <font>
        <b/>
        <i val="0"/>
        <color theme="9" tint="-0.24994659260841701"/>
      </font>
    </dxf>
    <dxf>
      <fill>
        <patternFill>
          <bgColor rgb="FFFF0000"/>
        </patternFill>
      </fill>
    </dxf>
    <dxf>
      <fill>
        <patternFill>
          <bgColor theme="6" tint="0.39994506668294322"/>
        </patternFill>
      </fill>
    </dxf>
    <dxf>
      <font>
        <color rgb="FFFF0000"/>
      </font>
    </dxf>
    <dxf>
      <fill>
        <patternFill>
          <bgColor rgb="FFFFC000"/>
        </patternFill>
      </fill>
    </dxf>
    <dxf>
      <fill>
        <patternFill>
          <bgColor theme="6" tint="0.39994506668294322"/>
        </patternFill>
      </fill>
    </dxf>
    <dxf>
      <font>
        <color rgb="FFFF0000"/>
      </font>
      <fill>
        <patternFill patternType="none">
          <bgColor auto="1"/>
        </patternFill>
      </fill>
    </dxf>
    <dxf>
      <fill>
        <patternFill>
          <bgColor rgb="FFFF0000"/>
        </patternFill>
      </fill>
    </dxf>
    <dxf>
      <fill>
        <patternFill>
          <bgColor theme="6" tint="0.39994506668294322"/>
        </patternFill>
      </fill>
    </dxf>
    <dxf>
      <fill>
        <patternFill>
          <bgColor rgb="FFFF0000"/>
        </patternFill>
      </fill>
    </dxf>
    <dxf>
      <fill>
        <patternFill>
          <bgColor theme="6" tint="0.39994506668294322"/>
        </patternFill>
      </fill>
    </dxf>
    <dxf>
      <font>
        <color rgb="FFFF0000"/>
      </font>
    </dxf>
    <dxf>
      <font>
        <color rgb="FFFF0000"/>
      </font>
    </dxf>
    <dxf>
      <font>
        <color rgb="FFFF0000"/>
      </font>
    </dxf>
    <dxf>
      <font>
        <color rgb="FFFF0000"/>
      </font>
    </dxf>
    <dxf>
      <fill>
        <patternFill>
          <bgColor rgb="FFFF0000"/>
        </patternFill>
      </fill>
    </dxf>
    <dxf>
      <fill>
        <patternFill>
          <bgColor theme="6" tint="0.39994506668294322"/>
        </patternFill>
      </fill>
    </dxf>
    <dxf>
      <font>
        <color rgb="FFFF0000"/>
      </font>
    </dxf>
    <dxf>
      <font>
        <color rgb="FFFF0000"/>
      </font>
      <fill>
        <patternFill patternType="none">
          <bgColor auto="1"/>
        </patternFill>
      </fill>
    </dxf>
    <dxf>
      <fill>
        <patternFill>
          <bgColor rgb="FFFF0000"/>
        </patternFill>
      </fill>
    </dxf>
    <dxf>
      <fill>
        <patternFill>
          <bgColor theme="6" tint="0.39994506668294322"/>
        </patternFill>
      </fill>
    </dxf>
    <dxf>
      <fill>
        <patternFill>
          <bgColor theme="8" tint="0.59996337778862885"/>
        </patternFill>
      </fill>
    </dxf>
    <dxf>
      <fill>
        <patternFill>
          <bgColor theme="8" tint="0.59996337778862885"/>
        </patternFill>
      </fill>
    </dxf>
    <dxf>
      <fill>
        <patternFill>
          <bgColor theme="8" tint="0.59996337778862885"/>
        </patternFill>
      </fill>
    </dxf>
    <dxf>
      <font>
        <b/>
        <i val="0"/>
        <color rgb="FFFF0000"/>
      </font>
    </dxf>
    <dxf>
      <fill>
        <patternFill>
          <bgColor rgb="FFFF0000"/>
        </patternFill>
      </fill>
    </dxf>
    <dxf>
      <fill>
        <patternFill>
          <bgColor theme="6" tint="0.39994506668294322"/>
        </patternFill>
      </fill>
    </dxf>
    <dxf>
      <font>
        <color rgb="FFFF0000"/>
      </font>
    </dxf>
    <dxf>
      <font>
        <color rgb="FFFF0000"/>
      </font>
      <fill>
        <patternFill patternType="none">
          <bgColor auto="1"/>
        </patternFill>
      </fill>
    </dxf>
    <dxf>
      <fill>
        <patternFill>
          <bgColor rgb="FFFF0000"/>
        </patternFill>
      </fill>
    </dxf>
    <dxf>
      <fill>
        <patternFill>
          <bgColor theme="6" tint="0.39994506668294322"/>
        </patternFill>
      </fill>
    </dxf>
    <dxf>
      <font>
        <color rgb="FFFF0000"/>
      </font>
    </dxf>
    <dxf>
      <font>
        <color rgb="FFFF0000"/>
      </font>
    </dxf>
    <dxf>
      <fill>
        <patternFill>
          <bgColor rgb="FFFF0000"/>
        </patternFill>
      </fill>
    </dxf>
    <dxf>
      <fill>
        <patternFill>
          <bgColor theme="6" tint="0.39994506668294322"/>
        </patternFill>
      </fill>
    </dxf>
    <dxf>
      <font>
        <color rgb="FFFF0000"/>
      </font>
    </dxf>
    <dxf>
      <fill>
        <patternFill>
          <bgColor rgb="FFFF0000"/>
        </patternFill>
      </fill>
    </dxf>
    <dxf>
      <fill>
        <patternFill>
          <bgColor theme="6" tint="0.39994506668294322"/>
        </patternFill>
      </fill>
    </dxf>
    <dxf>
      <font>
        <color rgb="FFFF0000"/>
      </font>
    </dxf>
    <dxf>
      <font>
        <color rgb="FFFF0000"/>
      </font>
      <fill>
        <patternFill patternType="none">
          <bgColor auto="1"/>
        </patternFill>
      </fill>
    </dxf>
    <dxf>
      <font>
        <color rgb="FFFF0000"/>
      </font>
    </dxf>
    <dxf>
      <fill>
        <patternFill>
          <bgColor rgb="FFFF0000"/>
        </patternFill>
      </fill>
    </dxf>
    <dxf>
      <fill>
        <patternFill>
          <bgColor theme="6" tint="0.39994506668294322"/>
        </patternFill>
      </fill>
    </dxf>
    <dxf>
      <fill>
        <patternFill>
          <bgColor theme="9" tint="0.59996337778862885"/>
        </patternFill>
      </fill>
    </dxf>
    <dxf>
      <fill>
        <patternFill>
          <bgColor theme="6" tint="0.59996337778862885"/>
        </patternFill>
      </fill>
    </dxf>
    <dxf>
      <fill>
        <patternFill>
          <bgColor theme="6" tint="0.39994506668294322"/>
        </patternFill>
      </fill>
    </dxf>
    <dxf>
      <fill>
        <patternFill>
          <bgColor theme="9" tint="0.39994506668294322"/>
        </patternFill>
      </fill>
    </dxf>
    <dxf>
      <fill>
        <patternFill>
          <bgColor theme="9" tint="0.59996337778862885"/>
        </patternFill>
      </fill>
    </dxf>
    <dxf>
      <fill>
        <patternFill>
          <bgColor theme="6" tint="0.59996337778862885"/>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drawings/_rels/drawing1.xml.rels><?xml version="1.0" encoding="UTF-8" standalone="yes"?>
<Relationships xmlns="http://schemas.openxmlformats.org/package/2006/relationships"><Relationship Id="rId1" Type="http://schemas.openxmlformats.org/officeDocument/2006/relationships/image" Target="../media/image1.jpg"/></Relationships>
</file>

<file path=xl/drawings/drawing1.xml><?xml version="1.0" encoding="utf-8"?>
<xdr:wsDr xmlns:xdr="http://schemas.openxmlformats.org/drawingml/2006/spreadsheetDrawing" xmlns:a="http://schemas.openxmlformats.org/drawingml/2006/main">
  <xdr:twoCellAnchor editAs="oneCell">
    <xdr:from>
      <xdr:col>0</xdr:col>
      <xdr:colOff>180975</xdr:colOff>
      <xdr:row>0</xdr:row>
      <xdr:rowOff>95250</xdr:rowOff>
    </xdr:from>
    <xdr:to>
      <xdr:col>2</xdr:col>
      <xdr:colOff>29936</xdr:colOff>
      <xdr:row>4</xdr:row>
      <xdr:rowOff>0</xdr:rowOff>
    </xdr:to>
    <xdr:pic>
      <xdr:nvPicPr>
        <xdr:cNvPr id="2" name="Image 1"/>
        <xdr:cNvPicPr>
          <a:picLocks noChangeAspect="1"/>
        </xdr:cNvPicPr>
      </xdr:nvPicPr>
      <xdr:blipFill>
        <a:blip xmlns:r="http://schemas.openxmlformats.org/officeDocument/2006/relationships" r:embed="rId1">
          <a:extLst>
            <a:ext uri="{28A0092B-C50C-407E-A947-70E740481C1C}">
              <a14:useLocalDpi xmlns:a14="http://schemas.microsoft.com/office/drawing/2010/main" val="0"/>
            </a:ext>
          </a:extLst>
        </a:blip>
        <a:stretch>
          <a:fillRect/>
        </a:stretch>
      </xdr:blipFill>
      <xdr:spPr>
        <a:xfrm>
          <a:off x="180975" y="95250"/>
          <a:ext cx="544286" cy="571500"/>
        </a:xfrm>
        <a:prstGeom prst="rect">
          <a:avLst/>
        </a:prstGeom>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1.bin"/><Relationship Id="rId2" Type="http://schemas.openxmlformats.org/officeDocument/2006/relationships/hyperlink" Target="http://mb.communications.atos.net/t.htm?u=/e/3/47440/1736/74211/r16aupoehovspvpijgygmjosiizghmhomhv/r.aspx" TargetMode="External"/><Relationship Id="rId1" Type="http://schemas.openxmlformats.org/officeDocument/2006/relationships/hyperlink" Target="http://mb.communications.atos.net/t.htm?u=/e/3/47440/1736/74211/r16aupoehovspvpijgygmjosiizghmhomhv/r.aspx" TargetMode="External"/><Relationship Id="rId6" Type="http://schemas.openxmlformats.org/officeDocument/2006/relationships/comments" Target="../comments1.xml"/><Relationship Id="rId5" Type="http://schemas.openxmlformats.org/officeDocument/2006/relationships/vmlDrawing" Target="../drawings/vmlDrawing1.vml"/><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outlinePr summaryBelow="0" summaryRight="0"/>
  </sheetPr>
  <dimension ref="B1:AC43"/>
  <sheetViews>
    <sheetView tabSelected="1" zoomScaleNormal="100" workbookViewId="0">
      <selection activeCell="AC26" sqref="AC26"/>
    </sheetView>
  </sheetViews>
  <sheetFormatPr baseColWidth="10" defaultRowHeight="15" x14ac:dyDescent="0.25"/>
  <cols>
    <col min="1" max="1" width="2.85546875" customWidth="1"/>
    <col min="2" max="2" width="7.5703125" style="1" customWidth="1"/>
    <col min="3" max="3" width="5.42578125" style="1" customWidth="1"/>
    <col min="4" max="4" width="4.85546875" style="1" customWidth="1"/>
    <col min="5" max="5" width="7.5703125" customWidth="1"/>
    <col min="6" max="6" width="5.42578125" customWidth="1"/>
    <col min="7" max="7" width="4.85546875" customWidth="1"/>
    <col min="8" max="8" width="7.5703125" customWidth="1"/>
    <col min="9" max="9" width="5.42578125" customWidth="1"/>
    <col min="10" max="10" width="4.85546875" customWidth="1"/>
    <col min="11" max="11" width="7.5703125" customWidth="1"/>
    <col min="12" max="12" width="5.42578125" customWidth="1"/>
    <col min="13" max="13" width="4.85546875" customWidth="1"/>
    <col min="14" max="14" width="7.5703125" customWidth="1"/>
    <col min="15" max="15" width="5.42578125" customWidth="1"/>
    <col min="16" max="16" width="4.85546875" customWidth="1"/>
    <col min="17" max="17" width="7.5703125" customWidth="1"/>
    <col min="18" max="18" width="5.42578125" customWidth="1"/>
    <col min="19" max="19" width="4.85546875" customWidth="1"/>
    <col min="20" max="20" width="7.5703125" customWidth="1"/>
    <col min="21" max="21" width="5.42578125" customWidth="1"/>
    <col min="22" max="22" width="4.85546875" customWidth="1"/>
    <col min="23" max="23" width="7.5703125" customWidth="1"/>
    <col min="24" max="24" width="5.42578125" customWidth="1"/>
    <col min="25" max="25" width="4.85546875" customWidth="1"/>
    <col min="26" max="26" width="7.5703125" customWidth="1"/>
    <col min="27" max="27" width="5.42578125" customWidth="1"/>
    <col min="28" max="28" width="4.85546875" customWidth="1"/>
  </cols>
  <sheetData>
    <row r="1" spans="2:28" ht="15.75" x14ac:dyDescent="0.25">
      <c r="C1" s="10" t="s">
        <v>63</v>
      </c>
      <c r="D1" s="20"/>
      <c r="E1" s="21"/>
      <c r="F1" s="21"/>
      <c r="G1" s="21"/>
      <c r="H1" s="21"/>
      <c r="I1" s="21"/>
      <c r="J1" s="21"/>
      <c r="M1" s="57" t="s">
        <v>70</v>
      </c>
      <c r="N1" s="57"/>
      <c r="O1" s="100">
        <v>42991</v>
      </c>
      <c r="P1" s="100"/>
      <c r="R1" s="58" t="s">
        <v>52</v>
      </c>
      <c r="S1" s="27"/>
      <c r="T1" s="27"/>
    </row>
    <row r="2" spans="2:28" ht="4.5" customHeight="1" thickBot="1" x14ac:dyDescent="0.3">
      <c r="C2" s="8"/>
    </row>
    <row r="3" spans="2:28" ht="16.5" customHeight="1" thickBot="1" x14ac:dyDescent="0.3">
      <c r="C3" s="25"/>
      <c r="D3" s="25"/>
      <c r="E3" s="26" t="s">
        <v>0</v>
      </c>
      <c r="F3" s="90">
        <v>20560</v>
      </c>
      <c r="G3" s="91"/>
      <c r="H3" s="27"/>
      <c r="I3" s="27"/>
      <c r="J3" s="26" t="s">
        <v>56</v>
      </c>
      <c r="K3" s="28">
        <v>160</v>
      </c>
      <c r="L3" s="25" t="s">
        <v>25</v>
      </c>
      <c r="N3" s="27"/>
      <c r="O3" s="27"/>
      <c r="P3" s="26" t="s">
        <v>57</v>
      </c>
      <c r="Q3" s="28">
        <v>0</v>
      </c>
      <c r="S3" s="27"/>
      <c r="U3" s="26" t="s">
        <v>58</v>
      </c>
      <c r="V3" s="90">
        <v>30683</v>
      </c>
      <c r="W3" s="91"/>
      <c r="X3" s="59"/>
      <c r="Y3" s="95" t="s">
        <v>54</v>
      </c>
      <c r="Z3" s="95"/>
      <c r="AA3" s="95"/>
      <c r="AB3" s="95"/>
    </row>
    <row r="4" spans="2:28" ht="15.75" thickBot="1" x14ac:dyDescent="0.3">
      <c r="C4" s="25"/>
      <c r="D4" s="25"/>
      <c r="E4" s="26" t="s">
        <v>28</v>
      </c>
      <c r="F4" s="29">
        <f>MONTH(F3)</f>
        <v>4</v>
      </c>
      <c r="G4" s="27"/>
      <c r="H4" s="27"/>
      <c r="I4" s="27"/>
      <c r="J4" s="26" t="s">
        <v>24</v>
      </c>
      <c r="K4" s="28">
        <v>16</v>
      </c>
      <c r="L4" s="30">
        <f>K3+K4</f>
        <v>176</v>
      </c>
      <c r="N4" s="27"/>
      <c r="O4" s="27"/>
      <c r="P4" s="26" t="s">
        <v>55</v>
      </c>
      <c r="Q4" s="25" t="str">
        <f>IF(AND((            (VLOOKUP((EDATE(F3,721)),Date!A2:C241,2)&gt;=L5  )  ),               (      OR(AND(Q3&gt;=4,F4&gt;9),Q3&gt;=5)    )),"Oui","Non")</f>
        <v>Non</v>
      </c>
      <c r="S4" s="27"/>
      <c r="U4" s="26" t="s">
        <v>59</v>
      </c>
      <c r="V4" s="31" t="s">
        <v>40</v>
      </c>
      <c r="X4" s="60"/>
      <c r="Y4" s="95"/>
      <c r="Z4" s="95"/>
      <c r="AA4" s="95"/>
      <c r="AB4" s="95"/>
    </row>
    <row r="5" spans="2:28" s="7" customFormat="1" ht="15.75" thickBot="1" x14ac:dyDescent="0.3">
      <c r="C5" s="25"/>
      <c r="D5" s="25"/>
      <c r="E5" s="26" t="s">
        <v>26</v>
      </c>
      <c r="F5" s="29">
        <f>YEAR(F3)</f>
        <v>1956</v>
      </c>
      <c r="G5" s="32"/>
      <c r="H5" s="32"/>
      <c r="I5" s="32"/>
      <c r="J5" s="33"/>
      <c r="K5" s="33" t="s">
        <v>27</v>
      </c>
      <c r="L5" s="32">
        <f>VLOOKUP(F5,parametre!A2:C27,2)</f>
        <v>166</v>
      </c>
      <c r="M5" s="32"/>
      <c r="N5" s="32"/>
      <c r="O5" s="32"/>
      <c r="P5" s="32"/>
      <c r="Q5" s="26" t="s">
        <v>65</v>
      </c>
      <c r="R5" s="29">
        <f>IF(Q4="Oui",60,62)</f>
        <v>62</v>
      </c>
      <c r="S5" s="32" t="s">
        <v>29</v>
      </c>
      <c r="U5" s="26" t="s">
        <v>60</v>
      </c>
      <c r="V5" s="97" t="s">
        <v>7</v>
      </c>
      <c r="W5" s="98"/>
      <c r="X5" s="99"/>
      <c r="Y5" s="96"/>
      <c r="Z5" s="96"/>
      <c r="AA5" s="96"/>
      <c r="AB5" s="96"/>
    </row>
    <row r="6" spans="2:28" s="65" customFormat="1" ht="12" x14ac:dyDescent="0.2">
      <c r="B6" s="62">
        <v>2017</v>
      </c>
      <c r="C6" s="63" t="s">
        <v>1</v>
      </c>
      <c r="D6" s="64" t="s">
        <v>2</v>
      </c>
      <c r="E6" s="62">
        <v>2018</v>
      </c>
      <c r="F6" s="63" t="s">
        <v>1</v>
      </c>
      <c r="G6" s="64" t="s">
        <v>2</v>
      </c>
      <c r="H6" s="62">
        <v>2019</v>
      </c>
      <c r="I6" s="63" t="s">
        <v>1</v>
      </c>
      <c r="J6" s="64" t="s">
        <v>2</v>
      </c>
      <c r="K6" s="62">
        <v>2020</v>
      </c>
      <c r="L6" s="63" t="s">
        <v>1</v>
      </c>
      <c r="M6" s="64" t="s">
        <v>2</v>
      </c>
      <c r="N6" s="62">
        <v>2021</v>
      </c>
      <c r="O6" s="63" t="s">
        <v>1</v>
      </c>
      <c r="P6" s="64" t="s">
        <v>2</v>
      </c>
      <c r="Q6" s="62">
        <v>2022</v>
      </c>
      <c r="R6" s="63" t="s">
        <v>1</v>
      </c>
      <c r="S6" s="64" t="s">
        <v>2</v>
      </c>
      <c r="T6" s="62">
        <v>2023</v>
      </c>
      <c r="U6" s="63" t="s">
        <v>1</v>
      </c>
      <c r="V6" s="64" t="s">
        <v>2</v>
      </c>
      <c r="W6" s="62">
        <v>2024</v>
      </c>
      <c r="X6" s="63" t="s">
        <v>1</v>
      </c>
      <c r="Y6" s="64" t="s">
        <v>2</v>
      </c>
      <c r="Z6" s="62">
        <v>2025</v>
      </c>
      <c r="AA6" s="63" t="s">
        <v>1</v>
      </c>
      <c r="AB6" s="64" t="s">
        <v>2</v>
      </c>
    </row>
    <row r="7" spans="2:28" s="65" customFormat="1" ht="12" x14ac:dyDescent="0.2">
      <c r="B7" s="66">
        <v>42736</v>
      </c>
      <c r="C7" s="67">
        <f t="shared" ref="C7:C18" si="0">(B7-$F$3)/365.25</f>
        <v>60.714579055441476</v>
      </c>
      <c r="D7" s="68">
        <f>L4</f>
        <v>176</v>
      </c>
      <c r="E7" s="66">
        <v>43101</v>
      </c>
      <c r="F7" s="67">
        <f t="shared" ref="F7:F18" si="1">(E7-$F$3)/365.25</f>
        <v>61.713894592744694</v>
      </c>
      <c r="G7" s="68">
        <f>D18</f>
        <v>180</v>
      </c>
      <c r="H7" s="66">
        <v>43466</v>
      </c>
      <c r="I7" s="67">
        <f t="shared" ref="I7:I18" si="2">(H7-$F$3)/365.25</f>
        <v>62.713210130047912</v>
      </c>
      <c r="J7" s="68">
        <f>G18</f>
        <v>184</v>
      </c>
      <c r="K7" s="66">
        <v>43831</v>
      </c>
      <c r="L7" s="67">
        <f t="shared" ref="L7:L18" si="3">(K7-$F$3)/365.25</f>
        <v>63.71252566735113</v>
      </c>
      <c r="M7" s="68">
        <f>J18</f>
        <v>188</v>
      </c>
      <c r="N7" s="66">
        <v>44197</v>
      </c>
      <c r="O7" s="67">
        <f t="shared" ref="O7:O18" si="4">(N7-$F$3)/365.25</f>
        <v>64.714579055441476</v>
      </c>
      <c r="P7" s="68">
        <f>M18</f>
        <v>192</v>
      </c>
      <c r="Q7" s="66">
        <v>44562</v>
      </c>
      <c r="R7" s="67">
        <f t="shared" ref="R7:R18" si="5">(Q7-$F$3)/365.25</f>
        <v>65.713894592744694</v>
      </c>
      <c r="S7" s="68">
        <f>P18</f>
        <v>196</v>
      </c>
      <c r="T7" s="66">
        <v>44927</v>
      </c>
      <c r="U7" s="67">
        <f t="shared" ref="U7:U18" si="6">(T7-$F$3)/365.25</f>
        <v>66.713210130047912</v>
      </c>
      <c r="V7" s="68">
        <f>S18</f>
        <v>200</v>
      </c>
      <c r="W7" s="66">
        <v>45292</v>
      </c>
      <c r="X7" s="67">
        <f t="shared" ref="X7:X18" si="7">(W7-$F$3)/365.25</f>
        <v>67.71252566735113</v>
      </c>
      <c r="Y7" s="68">
        <f>V18</f>
        <v>204</v>
      </c>
      <c r="Z7" s="66">
        <v>45658</v>
      </c>
      <c r="AA7" s="69">
        <f t="shared" ref="AA7:AA18" si="8">(Z7-$F$3)/365.25</f>
        <v>68.714579055441476</v>
      </c>
      <c r="AB7" s="68">
        <f>Y18</f>
        <v>208</v>
      </c>
    </row>
    <row r="8" spans="2:28" s="65" customFormat="1" ht="12" x14ac:dyDescent="0.2">
      <c r="B8" s="66">
        <v>42767</v>
      </c>
      <c r="C8" s="67">
        <f t="shared" si="0"/>
        <v>60.799452429842574</v>
      </c>
      <c r="D8" s="68">
        <f>D7</f>
        <v>176</v>
      </c>
      <c r="E8" s="66">
        <v>43132</v>
      </c>
      <c r="F8" s="67">
        <f t="shared" si="1"/>
        <v>61.798767967145793</v>
      </c>
      <c r="G8" s="68">
        <f>G7</f>
        <v>180</v>
      </c>
      <c r="H8" s="66">
        <v>43497</v>
      </c>
      <c r="I8" s="67">
        <f t="shared" si="2"/>
        <v>62.798083504449011</v>
      </c>
      <c r="J8" s="68">
        <f>J7</f>
        <v>184</v>
      </c>
      <c r="K8" s="66">
        <v>43862</v>
      </c>
      <c r="L8" s="67">
        <f t="shared" si="3"/>
        <v>63.797399041752222</v>
      </c>
      <c r="M8" s="68">
        <f>M7</f>
        <v>188</v>
      </c>
      <c r="N8" s="66">
        <v>44228</v>
      </c>
      <c r="O8" s="67">
        <f t="shared" si="4"/>
        <v>64.799452429842574</v>
      </c>
      <c r="P8" s="68">
        <f>P7</f>
        <v>192</v>
      </c>
      <c r="Q8" s="66">
        <v>44593</v>
      </c>
      <c r="R8" s="67">
        <f t="shared" si="5"/>
        <v>65.798767967145793</v>
      </c>
      <c r="S8" s="68">
        <f>S7</f>
        <v>196</v>
      </c>
      <c r="T8" s="66">
        <v>44958</v>
      </c>
      <c r="U8" s="67">
        <f t="shared" si="6"/>
        <v>66.798083504449011</v>
      </c>
      <c r="V8" s="68">
        <f>V7</f>
        <v>200</v>
      </c>
      <c r="W8" s="66">
        <v>45323</v>
      </c>
      <c r="X8" s="67">
        <f t="shared" si="7"/>
        <v>67.797399041752229</v>
      </c>
      <c r="Y8" s="68">
        <f>Y7</f>
        <v>204</v>
      </c>
      <c r="Z8" s="66">
        <v>45689</v>
      </c>
      <c r="AA8" s="69">
        <f t="shared" si="8"/>
        <v>68.799452429842574</v>
      </c>
      <c r="AB8" s="68">
        <f>AB7</f>
        <v>208</v>
      </c>
    </row>
    <row r="9" spans="2:28" s="65" customFormat="1" ht="12" x14ac:dyDescent="0.2">
      <c r="B9" s="66">
        <v>42795</v>
      </c>
      <c r="C9" s="67">
        <f t="shared" si="0"/>
        <v>60.876112251882276</v>
      </c>
      <c r="D9" s="68">
        <f>D8+1</f>
        <v>177</v>
      </c>
      <c r="E9" s="66">
        <v>43160</v>
      </c>
      <c r="F9" s="67">
        <f t="shared" si="1"/>
        <v>61.875427789185487</v>
      </c>
      <c r="G9" s="68">
        <f>D18+1</f>
        <v>181</v>
      </c>
      <c r="H9" s="66">
        <v>43525</v>
      </c>
      <c r="I9" s="67">
        <f t="shared" si="2"/>
        <v>62.874743326488705</v>
      </c>
      <c r="J9" s="68">
        <f>G18+1</f>
        <v>185</v>
      </c>
      <c r="K9" s="66">
        <v>43891</v>
      </c>
      <c r="L9" s="67">
        <f t="shared" si="3"/>
        <v>63.876796714579058</v>
      </c>
      <c r="M9" s="68">
        <f>J18+1</f>
        <v>189</v>
      </c>
      <c r="N9" s="66">
        <v>44256</v>
      </c>
      <c r="O9" s="67">
        <f t="shared" si="4"/>
        <v>64.876112251882276</v>
      </c>
      <c r="P9" s="68">
        <f>M18+1</f>
        <v>193</v>
      </c>
      <c r="Q9" s="66">
        <v>44621</v>
      </c>
      <c r="R9" s="67">
        <f t="shared" si="5"/>
        <v>65.875427789185494</v>
      </c>
      <c r="S9" s="68">
        <f>P18+1</f>
        <v>197</v>
      </c>
      <c r="T9" s="66">
        <v>44986</v>
      </c>
      <c r="U9" s="67">
        <f t="shared" si="6"/>
        <v>66.874743326488712</v>
      </c>
      <c r="V9" s="68">
        <f>S18+1</f>
        <v>201</v>
      </c>
      <c r="W9" s="66">
        <v>45352</v>
      </c>
      <c r="X9" s="67">
        <f t="shared" si="7"/>
        <v>67.876796714579058</v>
      </c>
      <c r="Y9" s="68">
        <f>V18+1</f>
        <v>205</v>
      </c>
      <c r="Z9" s="66">
        <v>45717</v>
      </c>
      <c r="AA9" s="69">
        <f t="shared" si="8"/>
        <v>68.876112251882276</v>
      </c>
      <c r="AB9" s="68">
        <f>Y18+1</f>
        <v>209</v>
      </c>
    </row>
    <row r="10" spans="2:28" s="65" customFormat="1" ht="12" x14ac:dyDescent="0.2">
      <c r="B10" s="66">
        <v>42826</v>
      </c>
      <c r="C10" s="67">
        <f t="shared" si="0"/>
        <v>60.960985626283367</v>
      </c>
      <c r="D10" s="68">
        <f>D9</f>
        <v>177</v>
      </c>
      <c r="E10" s="66">
        <v>43191</v>
      </c>
      <c r="F10" s="67">
        <f t="shared" si="1"/>
        <v>61.960301163586585</v>
      </c>
      <c r="G10" s="68">
        <f>G9</f>
        <v>181</v>
      </c>
      <c r="H10" s="66">
        <v>43556</v>
      </c>
      <c r="I10" s="67">
        <f t="shared" si="2"/>
        <v>62.959616700889804</v>
      </c>
      <c r="J10" s="68">
        <f>J9</f>
        <v>185</v>
      </c>
      <c r="K10" s="66">
        <v>43922</v>
      </c>
      <c r="L10" s="67">
        <f t="shared" si="3"/>
        <v>63.961670088980149</v>
      </c>
      <c r="M10" s="68">
        <f>M9</f>
        <v>189</v>
      </c>
      <c r="N10" s="66">
        <v>44287</v>
      </c>
      <c r="O10" s="67">
        <f t="shared" si="4"/>
        <v>64.960985626283374</v>
      </c>
      <c r="P10" s="68">
        <f>P9</f>
        <v>193</v>
      </c>
      <c r="Q10" s="66">
        <v>44652</v>
      </c>
      <c r="R10" s="67">
        <f t="shared" si="5"/>
        <v>65.960301163586578</v>
      </c>
      <c r="S10" s="68">
        <f>S9</f>
        <v>197</v>
      </c>
      <c r="T10" s="66">
        <v>45017</v>
      </c>
      <c r="U10" s="67">
        <f t="shared" si="6"/>
        <v>66.959616700889796</v>
      </c>
      <c r="V10" s="68">
        <f>V9</f>
        <v>201</v>
      </c>
      <c r="W10" s="66">
        <v>45383</v>
      </c>
      <c r="X10" s="67">
        <f t="shared" si="7"/>
        <v>67.961670088980156</v>
      </c>
      <c r="Y10" s="68">
        <f>Y9</f>
        <v>205</v>
      </c>
      <c r="Z10" s="66">
        <v>45748</v>
      </c>
      <c r="AA10" s="69">
        <f t="shared" si="8"/>
        <v>68.960985626283374</v>
      </c>
      <c r="AB10" s="68">
        <f>AB9</f>
        <v>209</v>
      </c>
    </row>
    <row r="11" spans="2:28" s="65" customFormat="1" ht="12" x14ac:dyDescent="0.2">
      <c r="B11" s="66">
        <v>42856</v>
      </c>
      <c r="C11" s="67">
        <f t="shared" si="0"/>
        <v>61.043121149897331</v>
      </c>
      <c r="D11" s="68">
        <f>D10</f>
        <v>177</v>
      </c>
      <c r="E11" s="66">
        <v>43221</v>
      </c>
      <c r="F11" s="67">
        <f t="shared" si="1"/>
        <v>62.042436687200549</v>
      </c>
      <c r="G11" s="68">
        <f>G10</f>
        <v>181</v>
      </c>
      <c r="H11" s="66">
        <v>43586</v>
      </c>
      <c r="I11" s="67">
        <f t="shared" si="2"/>
        <v>63.041752224503767</v>
      </c>
      <c r="J11" s="68">
        <f>J10</f>
        <v>185</v>
      </c>
      <c r="K11" s="66">
        <v>43952</v>
      </c>
      <c r="L11" s="67">
        <f t="shared" si="3"/>
        <v>64.043805612594113</v>
      </c>
      <c r="M11" s="68">
        <f>M10</f>
        <v>189</v>
      </c>
      <c r="N11" s="66">
        <v>44317</v>
      </c>
      <c r="O11" s="67">
        <f t="shared" si="4"/>
        <v>65.043121149897331</v>
      </c>
      <c r="P11" s="68">
        <f>P10</f>
        <v>193</v>
      </c>
      <c r="Q11" s="66">
        <v>44682</v>
      </c>
      <c r="R11" s="67">
        <f t="shared" si="5"/>
        <v>66.042436687200549</v>
      </c>
      <c r="S11" s="68">
        <f>S10</f>
        <v>197</v>
      </c>
      <c r="T11" s="66">
        <v>45047</v>
      </c>
      <c r="U11" s="67">
        <f t="shared" si="6"/>
        <v>67.041752224503767</v>
      </c>
      <c r="V11" s="68">
        <f>V10</f>
        <v>201</v>
      </c>
      <c r="W11" s="66">
        <v>45413</v>
      </c>
      <c r="X11" s="67">
        <f t="shared" si="7"/>
        <v>68.043805612594113</v>
      </c>
      <c r="Y11" s="68">
        <f>Y10</f>
        <v>205</v>
      </c>
      <c r="Z11" s="66">
        <v>45778</v>
      </c>
      <c r="AA11" s="69">
        <f t="shared" si="8"/>
        <v>69.043121149897331</v>
      </c>
      <c r="AB11" s="68">
        <f>AB10</f>
        <v>209</v>
      </c>
    </row>
    <row r="12" spans="2:28" s="65" customFormat="1" ht="12" x14ac:dyDescent="0.2">
      <c r="B12" s="66">
        <v>42887</v>
      </c>
      <c r="C12" s="67">
        <f t="shared" si="0"/>
        <v>61.127994524298423</v>
      </c>
      <c r="D12" s="68">
        <f>D9+1</f>
        <v>178</v>
      </c>
      <c r="E12" s="66">
        <v>43252</v>
      </c>
      <c r="F12" s="67">
        <f t="shared" si="1"/>
        <v>62.127310061601641</v>
      </c>
      <c r="G12" s="68">
        <f>G9+1</f>
        <v>182</v>
      </c>
      <c r="H12" s="66">
        <v>43617</v>
      </c>
      <c r="I12" s="67">
        <f t="shared" si="2"/>
        <v>63.126625598904859</v>
      </c>
      <c r="J12" s="68">
        <f>J9+1</f>
        <v>186</v>
      </c>
      <c r="K12" s="66">
        <v>43983</v>
      </c>
      <c r="L12" s="67">
        <f t="shared" si="3"/>
        <v>64.128678986995212</v>
      </c>
      <c r="M12" s="68">
        <f>M9+1</f>
        <v>190</v>
      </c>
      <c r="N12" s="66">
        <v>44348</v>
      </c>
      <c r="O12" s="67">
        <f t="shared" si="4"/>
        <v>65.12799452429843</v>
      </c>
      <c r="P12" s="68">
        <f>P9+1</f>
        <v>194</v>
      </c>
      <c r="Q12" s="66">
        <v>44713</v>
      </c>
      <c r="R12" s="67">
        <f t="shared" si="5"/>
        <v>66.127310061601648</v>
      </c>
      <c r="S12" s="68">
        <f>S9+1</f>
        <v>198</v>
      </c>
      <c r="T12" s="66">
        <v>45078</v>
      </c>
      <c r="U12" s="67">
        <f t="shared" si="6"/>
        <v>67.126625598904866</v>
      </c>
      <c r="V12" s="68">
        <f>V9+1</f>
        <v>202</v>
      </c>
      <c r="W12" s="66">
        <v>45444</v>
      </c>
      <c r="X12" s="67">
        <f t="shared" si="7"/>
        <v>68.128678986995212</v>
      </c>
      <c r="Y12" s="68">
        <f>Y9+1</f>
        <v>206</v>
      </c>
      <c r="Z12" s="66">
        <v>45809</v>
      </c>
      <c r="AA12" s="69">
        <f t="shared" si="8"/>
        <v>69.12799452429843</v>
      </c>
      <c r="AB12" s="68">
        <f>AB9+1</f>
        <v>210</v>
      </c>
    </row>
    <row r="13" spans="2:28" s="65" customFormat="1" ht="12" x14ac:dyDescent="0.2">
      <c r="B13" s="66">
        <v>42917</v>
      </c>
      <c r="C13" s="67">
        <f t="shared" si="0"/>
        <v>61.210130047912386</v>
      </c>
      <c r="D13" s="68">
        <f>D12</f>
        <v>178</v>
      </c>
      <c r="E13" s="66">
        <v>43282</v>
      </c>
      <c r="F13" s="67">
        <f t="shared" si="1"/>
        <v>62.209445585215605</v>
      </c>
      <c r="G13" s="68">
        <f>G12</f>
        <v>182</v>
      </c>
      <c r="H13" s="66">
        <v>43647</v>
      </c>
      <c r="I13" s="67">
        <f t="shared" si="2"/>
        <v>63.208761122518823</v>
      </c>
      <c r="J13" s="68">
        <f>J12</f>
        <v>186</v>
      </c>
      <c r="K13" s="66">
        <v>44013</v>
      </c>
      <c r="L13" s="67">
        <f t="shared" si="3"/>
        <v>64.210814510609168</v>
      </c>
      <c r="M13" s="68">
        <f>M12</f>
        <v>190</v>
      </c>
      <c r="N13" s="66">
        <v>44378</v>
      </c>
      <c r="O13" s="67">
        <f t="shared" si="4"/>
        <v>65.210130047912386</v>
      </c>
      <c r="P13" s="68">
        <f>P12</f>
        <v>194</v>
      </c>
      <c r="Q13" s="66">
        <v>44743</v>
      </c>
      <c r="R13" s="67">
        <f t="shared" si="5"/>
        <v>66.209445585215605</v>
      </c>
      <c r="S13" s="68">
        <f>S12</f>
        <v>198</v>
      </c>
      <c r="T13" s="66">
        <v>45108</v>
      </c>
      <c r="U13" s="67">
        <f t="shared" si="6"/>
        <v>67.208761122518823</v>
      </c>
      <c r="V13" s="68">
        <f>V12</f>
        <v>202</v>
      </c>
      <c r="W13" s="66">
        <v>45474</v>
      </c>
      <c r="X13" s="67">
        <f t="shared" si="7"/>
        <v>68.210814510609168</v>
      </c>
      <c r="Y13" s="68">
        <f>Y12</f>
        <v>206</v>
      </c>
      <c r="Z13" s="66">
        <v>45839</v>
      </c>
      <c r="AA13" s="69">
        <f t="shared" si="8"/>
        <v>69.210130047912386</v>
      </c>
      <c r="AB13" s="68">
        <f>AB12</f>
        <v>210</v>
      </c>
    </row>
    <row r="14" spans="2:28" s="65" customFormat="1" ht="12" x14ac:dyDescent="0.2">
      <c r="B14" s="66">
        <v>42948</v>
      </c>
      <c r="C14" s="67">
        <f t="shared" si="0"/>
        <v>61.295003422313485</v>
      </c>
      <c r="D14" s="68">
        <f>D13</f>
        <v>178</v>
      </c>
      <c r="E14" s="66">
        <v>43313</v>
      </c>
      <c r="F14" s="67">
        <f t="shared" si="1"/>
        <v>62.294318959616703</v>
      </c>
      <c r="G14" s="68">
        <f>G13</f>
        <v>182</v>
      </c>
      <c r="H14" s="66">
        <v>43678</v>
      </c>
      <c r="I14" s="67">
        <f t="shared" si="2"/>
        <v>63.293634496919921</v>
      </c>
      <c r="J14" s="68">
        <f>J13</f>
        <v>186</v>
      </c>
      <c r="K14" s="66">
        <v>44044</v>
      </c>
      <c r="L14" s="67">
        <f t="shared" si="3"/>
        <v>64.295687885010267</v>
      </c>
      <c r="M14" s="68">
        <f>M13</f>
        <v>190</v>
      </c>
      <c r="N14" s="66">
        <v>44409</v>
      </c>
      <c r="O14" s="67">
        <f t="shared" si="4"/>
        <v>65.295003422313485</v>
      </c>
      <c r="P14" s="68">
        <f>P13</f>
        <v>194</v>
      </c>
      <c r="Q14" s="66">
        <v>44774</v>
      </c>
      <c r="R14" s="67">
        <f t="shared" si="5"/>
        <v>66.294318959616703</v>
      </c>
      <c r="S14" s="68">
        <f>S13</f>
        <v>198</v>
      </c>
      <c r="T14" s="66">
        <v>45139</v>
      </c>
      <c r="U14" s="67">
        <f t="shared" si="6"/>
        <v>67.293634496919921</v>
      </c>
      <c r="V14" s="68">
        <f>V13</f>
        <v>202</v>
      </c>
      <c r="W14" s="66">
        <v>45505</v>
      </c>
      <c r="X14" s="67">
        <f t="shared" si="7"/>
        <v>68.295687885010267</v>
      </c>
      <c r="Y14" s="68">
        <f>Y13</f>
        <v>206</v>
      </c>
      <c r="Z14" s="66">
        <v>45870</v>
      </c>
      <c r="AA14" s="69">
        <f t="shared" si="8"/>
        <v>69.295003422313485</v>
      </c>
      <c r="AB14" s="68">
        <f>AB13</f>
        <v>210</v>
      </c>
    </row>
    <row r="15" spans="2:28" s="65" customFormat="1" ht="12" x14ac:dyDescent="0.2">
      <c r="B15" s="66">
        <v>42979</v>
      </c>
      <c r="C15" s="67">
        <f t="shared" si="0"/>
        <v>61.379876796714576</v>
      </c>
      <c r="D15" s="68">
        <f>D12+1</f>
        <v>179</v>
      </c>
      <c r="E15" s="66">
        <v>43344</v>
      </c>
      <c r="F15" s="67">
        <f t="shared" si="1"/>
        <v>62.379192334017795</v>
      </c>
      <c r="G15" s="68">
        <f>G12+1</f>
        <v>183</v>
      </c>
      <c r="H15" s="66">
        <v>43709</v>
      </c>
      <c r="I15" s="67">
        <f t="shared" si="2"/>
        <v>63.378507871321013</v>
      </c>
      <c r="J15" s="68">
        <f>J12+1</f>
        <v>187</v>
      </c>
      <c r="K15" s="66">
        <v>44075</v>
      </c>
      <c r="L15" s="67">
        <f t="shared" si="3"/>
        <v>64.380561259411365</v>
      </c>
      <c r="M15" s="68">
        <f>M12+1</f>
        <v>191</v>
      </c>
      <c r="N15" s="66">
        <v>44440</v>
      </c>
      <c r="O15" s="67">
        <f t="shared" si="4"/>
        <v>65.379876796714584</v>
      </c>
      <c r="P15" s="68">
        <f>P12+1</f>
        <v>195</v>
      </c>
      <c r="Q15" s="66">
        <v>44805</v>
      </c>
      <c r="R15" s="67">
        <f t="shared" si="5"/>
        <v>66.379192334017802</v>
      </c>
      <c r="S15" s="68">
        <f>S12+1</f>
        <v>199</v>
      </c>
      <c r="T15" s="66">
        <v>45170</v>
      </c>
      <c r="U15" s="67">
        <f t="shared" si="6"/>
        <v>67.37850787132102</v>
      </c>
      <c r="V15" s="68">
        <f>V12+1</f>
        <v>203</v>
      </c>
      <c r="W15" s="66">
        <v>45536</v>
      </c>
      <c r="X15" s="67">
        <f t="shared" si="7"/>
        <v>68.380561259411365</v>
      </c>
      <c r="Y15" s="68">
        <f>Y12+1</f>
        <v>207</v>
      </c>
      <c r="Z15" s="66">
        <v>45901</v>
      </c>
      <c r="AA15" s="69">
        <f t="shared" si="8"/>
        <v>69.379876796714584</v>
      </c>
      <c r="AB15" s="68">
        <f>AB12+1</f>
        <v>211</v>
      </c>
    </row>
    <row r="16" spans="2:28" s="65" customFormat="1" ht="12" x14ac:dyDescent="0.2">
      <c r="B16" s="66">
        <v>43009</v>
      </c>
      <c r="C16" s="67">
        <f t="shared" si="0"/>
        <v>61.46201232032854</v>
      </c>
      <c r="D16" s="68">
        <f>D15</f>
        <v>179</v>
      </c>
      <c r="E16" s="66">
        <v>43374</v>
      </c>
      <c r="F16" s="67">
        <f t="shared" si="1"/>
        <v>62.461327857631758</v>
      </c>
      <c r="G16" s="68">
        <f>G15</f>
        <v>183</v>
      </c>
      <c r="H16" s="66">
        <v>43739</v>
      </c>
      <c r="I16" s="67">
        <f t="shared" si="2"/>
        <v>63.460643394934976</v>
      </c>
      <c r="J16" s="68">
        <f>J15</f>
        <v>187</v>
      </c>
      <c r="K16" s="66">
        <v>44105</v>
      </c>
      <c r="L16" s="67">
        <f t="shared" si="3"/>
        <v>64.462696783025322</v>
      </c>
      <c r="M16" s="68">
        <f>M15</f>
        <v>191</v>
      </c>
      <c r="N16" s="66">
        <v>44470</v>
      </c>
      <c r="O16" s="67">
        <f t="shared" si="4"/>
        <v>65.46201232032854</v>
      </c>
      <c r="P16" s="68">
        <f>P15</f>
        <v>195</v>
      </c>
      <c r="Q16" s="66">
        <v>44835</v>
      </c>
      <c r="R16" s="67">
        <f t="shared" si="5"/>
        <v>66.461327857631758</v>
      </c>
      <c r="S16" s="68">
        <f>S15</f>
        <v>199</v>
      </c>
      <c r="T16" s="66">
        <v>45200</v>
      </c>
      <c r="U16" s="67">
        <f t="shared" si="6"/>
        <v>67.460643394934976</v>
      </c>
      <c r="V16" s="68">
        <f>V15</f>
        <v>203</v>
      </c>
      <c r="W16" s="66">
        <v>45566</v>
      </c>
      <c r="X16" s="67">
        <f t="shared" si="7"/>
        <v>68.462696783025322</v>
      </c>
      <c r="Y16" s="68">
        <f>Y15</f>
        <v>207</v>
      </c>
      <c r="Z16" s="66">
        <v>45931</v>
      </c>
      <c r="AA16" s="69">
        <f t="shared" si="8"/>
        <v>69.46201232032854</v>
      </c>
      <c r="AB16" s="68">
        <f>AB15</f>
        <v>211</v>
      </c>
    </row>
    <row r="17" spans="2:28" s="65" customFormat="1" ht="12" x14ac:dyDescent="0.2">
      <c r="B17" s="66">
        <v>43040</v>
      </c>
      <c r="C17" s="67">
        <f t="shared" si="0"/>
        <v>61.546885694729639</v>
      </c>
      <c r="D17" s="68">
        <f>D16</f>
        <v>179</v>
      </c>
      <c r="E17" s="66">
        <v>43405</v>
      </c>
      <c r="F17" s="67">
        <f t="shared" si="1"/>
        <v>62.546201232032857</v>
      </c>
      <c r="G17" s="68">
        <f>G16</f>
        <v>183</v>
      </c>
      <c r="H17" s="66">
        <v>43770</v>
      </c>
      <c r="I17" s="67">
        <f t="shared" si="2"/>
        <v>63.545516769336068</v>
      </c>
      <c r="J17" s="68">
        <f>J16</f>
        <v>187</v>
      </c>
      <c r="K17" s="66">
        <v>44136</v>
      </c>
      <c r="L17" s="67">
        <f t="shared" si="3"/>
        <v>64.547570157426421</v>
      </c>
      <c r="M17" s="68">
        <f>M16</f>
        <v>191</v>
      </c>
      <c r="N17" s="66">
        <v>44501</v>
      </c>
      <c r="O17" s="67">
        <f t="shared" si="4"/>
        <v>65.546885694729639</v>
      </c>
      <c r="P17" s="68">
        <f>P16</f>
        <v>195</v>
      </c>
      <c r="Q17" s="66">
        <v>44866</v>
      </c>
      <c r="R17" s="67">
        <f t="shared" si="5"/>
        <v>66.546201232032857</v>
      </c>
      <c r="S17" s="68">
        <f>S16</f>
        <v>199</v>
      </c>
      <c r="T17" s="66">
        <v>45231</v>
      </c>
      <c r="U17" s="67">
        <f t="shared" si="6"/>
        <v>67.545516769336075</v>
      </c>
      <c r="V17" s="68">
        <f>V16</f>
        <v>203</v>
      </c>
      <c r="W17" s="66">
        <v>45597</v>
      </c>
      <c r="X17" s="67">
        <f t="shared" si="7"/>
        <v>68.547570157426421</v>
      </c>
      <c r="Y17" s="68">
        <f>Y16</f>
        <v>207</v>
      </c>
      <c r="Z17" s="66">
        <v>45962</v>
      </c>
      <c r="AA17" s="69">
        <f t="shared" si="8"/>
        <v>69.546885694729639</v>
      </c>
      <c r="AB17" s="68">
        <f>AB16</f>
        <v>211</v>
      </c>
    </row>
    <row r="18" spans="2:28" s="65" customFormat="1" ht="12.75" thickBot="1" x14ac:dyDescent="0.25">
      <c r="B18" s="70">
        <v>43070</v>
      </c>
      <c r="C18" s="71">
        <f t="shared" si="0"/>
        <v>61.629021218343603</v>
      </c>
      <c r="D18" s="72">
        <f>D15+1</f>
        <v>180</v>
      </c>
      <c r="E18" s="70">
        <v>43435</v>
      </c>
      <c r="F18" s="71">
        <f t="shared" si="1"/>
        <v>62.628336755646821</v>
      </c>
      <c r="G18" s="72">
        <f>G15+1</f>
        <v>184</v>
      </c>
      <c r="H18" s="70">
        <v>43800</v>
      </c>
      <c r="I18" s="71">
        <f t="shared" si="2"/>
        <v>63.627652292950032</v>
      </c>
      <c r="J18" s="72">
        <f>J15+1</f>
        <v>188</v>
      </c>
      <c r="K18" s="70">
        <v>44166</v>
      </c>
      <c r="L18" s="71">
        <f t="shared" si="3"/>
        <v>64.629705681040377</v>
      </c>
      <c r="M18" s="72">
        <f>M15+1</f>
        <v>192</v>
      </c>
      <c r="N18" s="70">
        <v>44531</v>
      </c>
      <c r="O18" s="71">
        <f t="shared" si="4"/>
        <v>65.629021218343595</v>
      </c>
      <c r="P18" s="72">
        <f>P15+1</f>
        <v>196</v>
      </c>
      <c r="Q18" s="70">
        <v>44896</v>
      </c>
      <c r="R18" s="71">
        <f t="shared" si="5"/>
        <v>66.628336755646814</v>
      </c>
      <c r="S18" s="72">
        <f>S15+1</f>
        <v>200</v>
      </c>
      <c r="T18" s="70">
        <v>45261</v>
      </c>
      <c r="U18" s="71">
        <f t="shared" si="6"/>
        <v>67.627652292950032</v>
      </c>
      <c r="V18" s="72">
        <f>V15+1</f>
        <v>204</v>
      </c>
      <c r="W18" s="70">
        <v>45627</v>
      </c>
      <c r="X18" s="71">
        <f t="shared" si="7"/>
        <v>68.629705681040377</v>
      </c>
      <c r="Y18" s="72">
        <f>Y15+1</f>
        <v>208</v>
      </c>
      <c r="Z18" s="70">
        <v>45992</v>
      </c>
      <c r="AA18" s="73">
        <f t="shared" si="8"/>
        <v>69.629021218343595</v>
      </c>
      <c r="AB18" s="72">
        <f>AB15+1</f>
        <v>212</v>
      </c>
    </row>
    <row r="19" spans="2:28" x14ac:dyDescent="0.25">
      <c r="B19" s="25"/>
      <c r="C19" s="26" t="s">
        <v>67</v>
      </c>
      <c r="D19" s="34">
        <v>62</v>
      </c>
      <c r="E19" s="27" t="s">
        <v>30</v>
      </c>
      <c r="F19" s="89">
        <f>VLOOKUP(D19,Ages!A2:C241,2)</f>
        <v>43191</v>
      </c>
      <c r="G19" s="89"/>
      <c r="H19" s="27" t="s">
        <v>50</v>
      </c>
      <c r="I19" s="27"/>
      <c r="J19" s="27"/>
      <c r="K19" s="27"/>
      <c r="L19" s="89">
        <f>EDATE(F19,1)</f>
        <v>43221</v>
      </c>
      <c r="M19" s="89"/>
      <c r="N19" s="27"/>
      <c r="O19" s="27"/>
      <c r="P19" s="27"/>
      <c r="Q19" s="35" t="s">
        <v>32</v>
      </c>
      <c r="R19" s="102">
        <f>IF(L19&gt;L20,L19,L20)</f>
        <v>43221</v>
      </c>
      <c r="S19" s="102"/>
      <c r="T19" s="25" t="s">
        <v>53</v>
      </c>
      <c r="U19" s="36">
        <f>TRUNC((VLOOKUP(R19,Date!A2:C241,3)))</f>
        <v>62</v>
      </c>
      <c r="V19" s="27" t="s">
        <v>29</v>
      </c>
      <c r="W19" s="27"/>
      <c r="X19" s="27"/>
      <c r="Y19" s="27"/>
      <c r="Z19" s="27"/>
    </row>
    <row r="20" spans="2:28" ht="15.75" thickBot="1" x14ac:dyDescent="0.3">
      <c r="B20" s="25"/>
      <c r="C20" s="26" t="s">
        <v>67</v>
      </c>
      <c r="D20" s="36">
        <f>L5</f>
        <v>166</v>
      </c>
      <c r="E20" s="27" t="s">
        <v>31</v>
      </c>
      <c r="F20" s="89">
        <f>VLOOKUP(L5,trimestre!A2:C241,2,FALSE)</f>
        <v>41791</v>
      </c>
      <c r="G20" s="89"/>
      <c r="H20" s="27" t="s">
        <v>51</v>
      </c>
      <c r="I20" s="27"/>
      <c r="J20" s="27"/>
      <c r="K20" s="27"/>
      <c r="L20" s="89">
        <f>EDATE(F20,1)</f>
        <v>41821</v>
      </c>
      <c r="M20" s="89"/>
      <c r="N20" s="27"/>
      <c r="O20" s="27"/>
      <c r="P20" s="27"/>
      <c r="Q20" s="27"/>
      <c r="R20" s="27"/>
      <c r="S20" s="27"/>
      <c r="T20" s="26" t="str">
        <f>IF(IF((IF((EDATE((VLOOKUP(R5,Ages!A2:C241,2)),1))&gt;L20,(EDATE((VLOOKUP(R5,Ages!A2:C241,2)),1)),L20))&lt;R19,1,0),"En tant que carrière longue vous pouvez demander en ","")</f>
        <v/>
      </c>
      <c r="U20" s="101" t="str">
        <f>IF( IF((IF((EDATE((VLOOKUP(R5,Ages!A2:C241,2)),1))&gt;L20,(EDATE((VLOOKUP(R5,Ages!A2:C241,2)),1)),L20))&lt;R19,1,0),IF((EDATE((VLOOKUP(R5,Ages!A2:C241,2)),1))&gt;L20,(EDATE((VLOOKUP(R5,Ages!A2:C241,2)),1)),L20),"")</f>
        <v/>
      </c>
      <c r="V20" s="101"/>
      <c r="W20" s="27" t="str">
        <f>IF(IF((IF((EDATE((VLOOKUP(R5,Ages!A2:C241,2)),1))&gt;L20,(EDATE((VLOOKUP(R5,Ages!A2:C241,2)),1)),L20))&lt;R19,1,0),"votre retraite","")</f>
        <v/>
      </c>
      <c r="X20" s="27"/>
      <c r="Y20" s="27"/>
      <c r="Z20" s="27"/>
    </row>
    <row r="21" spans="2:28" x14ac:dyDescent="0.25">
      <c r="B21" s="37" t="s">
        <v>33</v>
      </c>
      <c r="C21" s="38"/>
      <c r="D21" s="38"/>
      <c r="E21" s="39"/>
      <c r="F21" s="40" t="s">
        <v>34</v>
      </c>
      <c r="G21" s="38"/>
      <c r="H21" s="38"/>
      <c r="I21" s="88">
        <v>43009</v>
      </c>
      <c r="J21" s="88"/>
      <c r="K21" s="38" t="s">
        <v>8</v>
      </c>
      <c r="L21" s="88">
        <v>44104</v>
      </c>
      <c r="M21" s="88"/>
      <c r="N21" s="40" t="s">
        <v>68</v>
      </c>
      <c r="O21" s="39"/>
      <c r="P21" s="39"/>
      <c r="Q21" s="39"/>
      <c r="R21" s="39"/>
      <c r="S21" s="39"/>
      <c r="T21" s="39"/>
      <c r="U21" s="39"/>
      <c r="V21" s="39"/>
      <c r="W21" s="39"/>
      <c r="X21" s="39"/>
      <c r="Y21" s="39"/>
      <c r="Z21" s="41"/>
    </row>
    <row r="22" spans="2:28" x14ac:dyDescent="0.25">
      <c r="B22" s="42"/>
      <c r="C22" s="23"/>
      <c r="D22" s="23"/>
      <c r="E22" s="43"/>
      <c r="F22" s="44"/>
      <c r="G22" s="44"/>
      <c r="H22" s="45" t="s">
        <v>36</v>
      </c>
      <c r="I22" s="93">
        <v>43435</v>
      </c>
      <c r="J22" s="94"/>
      <c r="K22" s="44"/>
      <c r="L22" s="44"/>
      <c r="M22" s="44"/>
      <c r="N22" s="23" t="str">
        <f>IF((OR(I22&lt;I21,I22&gt;L21)),"Non","Oui")</f>
        <v>Oui</v>
      </c>
      <c r="O22" s="44" t="str">
        <f>IF(N22="Non","Date en dehors de la période d'adhésion","")</f>
        <v/>
      </c>
      <c r="P22" s="44"/>
      <c r="Q22" s="44"/>
      <c r="R22" s="44"/>
      <c r="S22" s="44"/>
      <c r="T22" s="44"/>
      <c r="U22" s="44"/>
      <c r="V22" s="44"/>
      <c r="W22" s="44"/>
      <c r="X22" s="44"/>
      <c r="Y22" s="44"/>
      <c r="Z22" s="46"/>
      <c r="AA22" s="22"/>
      <c r="AB22" s="7"/>
    </row>
    <row r="23" spans="2:28" x14ac:dyDescent="0.25">
      <c r="B23" s="42"/>
      <c r="C23" s="23"/>
      <c r="D23" s="47" t="s">
        <v>37</v>
      </c>
      <c r="E23" s="44"/>
      <c r="F23" s="44"/>
      <c r="G23" s="44" t="s">
        <v>38</v>
      </c>
      <c r="H23" s="44"/>
      <c r="I23" s="80">
        <f>VLOOKUP(I22,Date!A2:C241,3)</f>
        <v>62.628336755646821</v>
      </c>
      <c r="J23" s="23" t="s">
        <v>29</v>
      </c>
      <c r="K23" s="44"/>
      <c r="L23" s="44"/>
      <c r="M23" s="44"/>
      <c r="N23" s="85" t="str">
        <f>IF((U19-2)&gt;=60,"Oui","non")</f>
        <v>Oui</v>
      </c>
      <c r="O23" s="44" t="str">
        <f>IF(N23="Non","Vous devez avoir 60 ans à la date d'adhésion au dispositif","Vous aurez au moins 60 ans à l'étape 2")</f>
        <v>Vous aurez au moins 60 ans à l'étape 2</v>
      </c>
      <c r="P23" s="44"/>
      <c r="Q23" s="44"/>
      <c r="R23" s="44"/>
      <c r="S23" s="44"/>
      <c r="T23" s="44"/>
      <c r="U23" s="44"/>
      <c r="V23" s="44"/>
      <c r="W23" s="44"/>
      <c r="X23" s="44"/>
      <c r="Y23" s="44"/>
      <c r="Z23" s="46"/>
      <c r="AA23" s="7"/>
      <c r="AB23" s="7"/>
    </row>
    <row r="24" spans="2:28" x14ac:dyDescent="0.25">
      <c r="B24" s="42"/>
      <c r="C24" s="23"/>
      <c r="D24" s="47"/>
      <c r="E24" s="44"/>
      <c r="F24" s="44" t="s">
        <v>64</v>
      </c>
      <c r="G24" s="44"/>
      <c r="H24" s="78"/>
      <c r="I24" s="78"/>
      <c r="J24" s="79"/>
      <c r="K24" s="44"/>
      <c r="L24" s="44"/>
      <c r="M24" s="44"/>
      <c r="N24" s="23" t="str">
        <f>IF(R19&lt;=I22,"Non","Oui")</f>
        <v>Non</v>
      </c>
      <c r="O24" s="44" t="str">
        <f>IF(N24="Non","Vous avez déjà vos droits à la retraite à la date d'adhésion dans le dispositif"," ")</f>
        <v>Vous avez déjà vos droits à la retraite à la date d'adhésion dans le dispositif</v>
      </c>
      <c r="P24" s="44"/>
      <c r="Q24" s="44"/>
      <c r="R24" s="44"/>
      <c r="S24" s="44"/>
      <c r="T24" s="44"/>
      <c r="U24" s="44"/>
      <c r="V24" s="44"/>
      <c r="W24" s="44"/>
      <c r="X24" s="44"/>
      <c r="Y24" s="44"/>
      <c r="Z24" s="46"/>
      <c r="AA24" s="7"/>
      <c r="AB24" s="7"/>
    </row>
    <row r="25" spans="2:28" x14ac:dyDescent="0.25">
      <c r="B25" s="42"/>
      <c r="C25" s="23"/>
      <c r="D25" s="47"/>
      <c r="E25" s="44"/>
      <c r="F25" s="44" t="s">
        <v>47</v>
      </c>
      <c r="G25" s="44"/>
      <c r="H25" s="44"/>
      <c r="I25" s="44"/>
      <c r="J25" s="44"/>
      <c r="K25" s="44"/>
      <c r="L25" s="44"/>
      <c r="M25" s="44"/>
      <c r="N25" s="23" t="str">
        <f>IF(V3&lt;(EDATE(I22,-60)),"Oui","Non")</f>
        <v>Oui</v>
      </c>
      <c r="O25" s="44"/>
      <c r="P25" s="44"/>
      <c r="Q25" s="44"/>
      <c r="R25" s="44"/>
      <c r="S25" s="44"/>
      <c r="T25" s="44"/>
      <c r="U25" s="44"/>
      <c r="V25" s="44"/>
      <c r="W25" s="44"/>
      <c r="X25" s="44"/>
      <c r="Y25" s="44"/>
      <c r="Z25" s="46"/>
      <c r="AA25" s="7"/>
      <c r="AB25" s="7"/>
    </row>
    <row r="26" spans="2:28" x14ac:dyDescent="0.25">
      <c r="B26" s="42"/>
      <c r="C26" s="23"/>
      <c r="D26" s="23"/>
      <c r="E26" s="44"/>
      <c r="F26" s="44" t="s">
        <v>48</v>
      </c>
      <c r="G26" s="44"/>
      <c r="H26" s="44"/>
      <c r="I26" s="44"/>
      <c r="J26" s="44"/>
      <c r="K26" s="44"/>
      <c r="L26" s="44"/>
      <c r="M26" s="44"/>
      <c r="N26" s="23" t="str">
        <f>IF(V4="CDI","Oui","Non")</f>
        <v>Oui</v>
      </c>
      <c r="O26" s="44"/>
      <c r="P26" s="44"/>
      <c r="Q26" s="44"/>
      <c r="R26" s="23"/>
      <c r="S26" s="44"/>
      <c r="T26" s="44"/>
      <c r="U26" s="44"/>
      <c r="V26" s="44"/>
      <c r="W26" s="44"/>
      <c r="X26" s="44"/>
      <c r="Y26" s="44"/>
      <c r="Z26" s="46"/>
      <c r="AA26" s="7"/>
      <c r="AB26" s="7"/>
    </row>
    <row r="27" spans="2:28" x14ac:dyDescent="0.25">
      <c r="B27" s="42"/>
      <c r="C27" s="23"/>
      <c r="D27" s="47"/>
      <c r="E27" s="44"/>
      <c r="F27" s="44" t="s">
        <v>46</v>
      </c>
      <c r="G27" s="44"/>
      <c r="H27" s="44"/>
      <c r="I27" s="44"/>
      <c r="J27" s="44"/>
      <c r="K27" s="44"/>
      <c r="L27" s="44"/>
      <c r="M27" s="44"/>
      <c r="N27" s="23" t="str">
        <f>IF(V5="Autres","Oui","Possible")</f>
        <v>Oui</v>
      </c>
      <c r="O27" s="44" t="str">
        <f>IF(N27="Possible","Vous devez contacter votre RH pour changer de forfait","")</f>
        <v/>
      </c>
      <c r="P27" s="44"/>
      <c r="Q27" s="44"/>
      <c r="R27" s="44"/>
      <c r="S27" s="44"/>
      <c r="T27" s="44"/>
      <c r="U27" s="44"/>
      <c r="V27" s="44"/>
      <c r="W27" s="44"/>
      <c r="X27" s="44"/>
      <c r="Y27" s="44"/>
      <c r="Z27" s="46"/>
      <c r="AA27" s="7"/>
      <c r="AB27" s="7"/>
    </row>
    <row r="28" spans="2:28" x14ac:dyDescent="0.25">
      <c r="B28" s="42"/>
      <c r="C28" s="23"/>
      <c r="D28" s="47"/>
      <c r="E28" s="44"/>
      <c r="F28" s="44" t="s">
        <v>49</v>
      </c>
      <c r="G28" s="44"/>
      <c r="H28" s="44"/>
      <c r="I28" s="44"/>
      <c r="J28" s="44"/>
      <c r="K28" s="44"/>
      <c r="L28" s="44"/>
      <c r="M28" s="44"/>
      <c r="N28" s="23" t="str">
        <f>IF(R19&lt;(EDATE(I22,61)),"Oui","Non")</f>
        <v>Oui</v>
      </c>
      <c r="O28" s="44" t="str">
        <f>IF(N28="Non","Vous n'aurez pas vos droits à la retraite taux plein dans les 5 ans","")</f>
        <v/>
      </c>
      <c r="P28" s="44"/>
      <c r="Q28" s="44"/>
      <c r="R28" s="23"/>
      <c r="S28" s="44"/>
      <c r="T28" s="44"/>
      <c r="U28" s="44"/>
      <c r="V28" s="44"/>
      <c r="W28" s="44"/>
      <c r="X28" s="44"/>
      <c r="Y28" s="44"/>
      <c r="Z28" s="46"/>
      <c r="AA28" s="7"/>
      <c r="AB28" s="7"/>
    </row>
    <row r="29" spans="2:28" x14ac:dyDescent="0.25">
      <c r="B29" s="42"/>
      <c r="C29" s="23"/>
      <c r="D29" s="23"/>
      <c r="E29" s="44"/>
      <c r="F29" s="44" t="s">
        <v>66</v>
      </c>
      <c r="G29" s="44"/>
      <c r="H29" s="44"/>
      <c r="I29" s="44"/>
      <c r="J29" s="44"/>
      <c r="K29" s="44"/>
      <c r="L29" s="44"/>
      <c r="M29" s="44"/>
      <c r="N29" s="23" t="str">
        <f>IF(R29&gt;=150,"Oui","Non")</f>
        <v>Oui</v>
      </c>
      <c r="O29" s="44" t="str">
        <f>IF(N29="Non","Vous ne cumulez que","                 Vous aurez")</f>
        <v xml:space="preserve">                 Vous aurez</v>
      </c>
      <c r="P29" s="44"/>
      <c r="Q29" s="61"/>
      <c r="R29" s="74">
        <f>IF((OR((MONTH($I$22))=3,(MONTH($I$22))=6,(MONTH($I$22))=9,(MONTH($I$22))=12)),(VLOOKUP((EDATE(R19,-23)),Date!A2:C241,2)-1),(VLOOKUP((EDATE(R19,-23)),Date!A2:C241,2)))</f>
        <v>173</v>
      </c>
      <c r="S29" s="44" t="str">
        <f>IF(N29="Non","trimestres à la date choisie pour adhérer au dispostif","trimestres en début d'étape 2")</f>
        <v>trimestres en début d'étape 2</v>
      </c>
      <c r="T29" s="44"/>
      <c r="U29" s="44"/>
      <c r="V29" s="44"/>
      <c r="W29" s="44"/>
      <c r="X29" s="44"/>
      <c r="Y29" s="44"/>
      <c r="Z29" s="46"/>
      <c r="AA29" s="7"/>
      <c r="AB29" s="7"/>
    </row>
    <row r="30" spans="2:28" ht="15.75" thickBot="1" x14ac:dyDescent="0.3">
      <c r="B30" s="49"/>
      <c r="C30" s="24"/>
      <c r="D30" s="24"/>
      <c r="E30" s="50"/>
      <c r="F30" s="50"/>
      <c r="G30" s="50"/>
      <c r="H30" s="86"/>
      <c r="I30" s="50"/>
      <c r="J30" s="50"/>
      <c r="K30" s="86"/>
      <c r="L30" s="76" t="str">
        <f>IF(ISERROR(VLOOKUP("Non",N22:N29,1,0)),"Vous serez dans le dispositif du","Vous n'êtes pas elligible au dispositif")</f>
        <v>Vous n'êtes pas elligible au dispositif</v>
      </c>
      <c r="M30" s="92" t="str">
        <f>IF($L$30="Vous serez dans le dispositif du",I22,"")</f>
        <v/>
      </c>
      <c r="N30" s="92"/>
      <c r="O30" s="84" t="str">
        <f>IF(L30="Vous serez dans le dispositif du","au","")</f>
        <v/>
      </c>
      <c r="P30" s="92" t="str">
        <f>IF($L$30="Vous serez dans le dispositif du",(EDATE(R19,0))-1,"")</f>
        <v/>
      </c>
      <c r="Q30" s="92"/>
      <c r="R30" s="51" t="str">
        <f>IF(L30="Vous serez dans le dispositif du","soit","")</f>
        <v/>
      </c>
      <c r="S30" s="53" t="str">
        <f>IF($L$30="Vous serez dans le dispositif du",(DATEDIF(M30,P30,"m")),"")</f>
        <v/>
      </c>
      <c r="T30" s="54" t="str">
        <f>IF($L$30="Vous serez dans le dispositif du","mois","")</f>
        <v/>
      </c>
      <c r="U30" s="76"/>
      <c r="V30" s="50"/>
      <c r="W30" s="50"/>
      <c r="X30" s="50"/>
      <c r="Y30" s="50"/>
      <c r="Z30" s="55"/>
    </row>
    <row r="31" spans="2:28" ht="4.5" customHeight="1" thickBot="1" x14ac:dyDescent="0.3">
      <c r="B31" s="25"/>
      <c r="C31" s="25"/>
      <c r="D31" s="25"/>
      <c r="E31" s="27"/>
      <c r="F31" s="27"/>
      <c r="G31" s="27"/>
      <c r="H31" s="27"/>
      <c r="I31" s="27"/>
      <c r="J31" s="27"/>
      <c r="K31" s="27"/>
      <c r="L31" s="27"/>
      <c r="M31" s="27"/>
      <c r="N31" s="27"/>
      <c r="O31" s="27"/>
      <c r="P31" s="27"/>
      <c r="Q31" s="27"/>
      <c r="R31" s="27"/>
      <c r="S31" s="27"/>
      <c r="T31" s="27"/>
      <c r="U31" s="27"/>
      <c r="V31" s="27"/>
      <c r="W31" s="27"/>
      <c r="X31" s="27"/>
      <c r="Y31" s="27"/>
      <c r="Z31" s="27"/>
    </row>
    <row r="32" spans="2:28" x14ac:dyDescent="0.25">
      <c r="B32" s="37" t="s">
        <v>35</v>
      </c>
      <c r="C32" s="38"/>
      <c r="D32" s="38"/>
      <c r="E32" s="39"/>
      <c r="F32" s="40" t="s">
        <v>34</v>
      </c>
      <c r="G32" s="38"/>
      <c r="H32" s="38"/>
      <c r="I32" s="88">
        <v>43009</v>
      </c>
      <c r="J32" s="88"/>
      <c r="K32" s="38" t="s">
        <v>8</v>
      </c>
      <c r="L32" s="88">
        <v>43465</v>
      </c>
      <c r="M32" s="88"/>
      <c r="N32" s="40" t="s">
        <v>68</v>
      </c>
      <c r="O32" s="39"/>
      <c r="P32" s="39"/>
      <c r="Q32" s="39"/>
      <c r="R32" s="39"/>
      <c r="S32" s="39"/>
      <c r="T32" s="39"/>
      <c r="U32" s="39"/>
      <c r="V32" s="39"/>
      <c r="W32" s="39"/>
      <c r="X32" s="39"/>
      <c r="Y32" s="39"/>
      <c r="Z32" s="41"/>
    </row>
    <row r="33" spans="2:29" x14ac:dyDescent="0.25">
      <c r="B33" s="42"/>
      <c r="C33" s="23"/>
      <c r="D33" s="23"/>
      <c r="E33" s="43"/>
      <c r="F33" s="44"/>
      <c r="G33" s="44"/>
      <c r="H33" s="45" t="s">
        <v>36</v>
      </c>
      <c r="I33" s="93">
        <v>43465</v>
      </c>
      <c r="J33" s="94"/>
      <c r="K33" s="44"/>
      <c r="L33" s="44"/>
      <c r="M33" s="44"/>
      <c r="N33" s="23" t="str">
        <f>IF((OR(I33&lt;I32,I33&gt;L32)),"Non","Oui")</f>
        <v>Oui</v>
      </c>
      <c r="O33" s="44" t="str">
        <f>IF(N33="Non","Date en dehors de la période d'adhésion","")</f>
        <v/>
      </c>
      <c r="P33" s="44"/>
      <c r="Q33" s="44"/>
      <c r="R33" s="44"/>
      <c r="S33" s="44"/>
      <c r="T33" s="44"/>
      <c r="U33" s="44"/>
      <c r="V33" s="44"/>
      <c r="W33" s="44"/>
      <c r="X33" s="44"/>
      <c r="Y33" s="44"/>
      <c r="Z33" s="48"/>
    </row>
    <row r="34" spans="2:29" x14ac:dyDescent="0.25">
      <c r="B34" s="42"/>
      <c r="C34" s="23"/>
      <c r="D34" s="23"/>
      <c r="E34" s="45" t="s">
        <v>37</v>
      </c>
      <c r="F34" s="44"/>
      <c r="G34" s="44" t="s">
        <v>38</v>
      </c>
      <c r="H34" s="44"/>
      <c r="I34" s="80">
        <f>VLOOKUP(I33,Date!A134:C241,3)</f>
        <v>62.628336755646821</v>
      </c>
      <c r="J34" s="23" t="s">
        <v>29</v>
      </c>
      <c r="K34" s="44"/>
      <c r="L34" s="44"/>
      <c r="M34" s="44"/>
      <c r="N34" s="23" t="str">
        <f>IF(I34&gt;=59,"Oui","Non")</f>
        <v>Oui</v>
      </c>
      <c r="O34" s="44" t="str">
        <f>IF(N34="Non","Vous devez avoir 59 ans à la date d'adhésion au dispositif","Vous avez plus de 59 ans à la date d'adhésion au dispositif")</f>
        <v>Vous avez plus de 59 ans à la date d'adhésion au dispositif</v>
      </c>
      <c r="P34" s="44"/>
      <c r="Q34" s="44"/>
      <c r="R34" s="44"/>
      <c r="S34" s="44"/>
      <c r="T34" s="44"/>
      <c r="U34" s="44"/>
      <c r="V34" s="44"/>
      <c r="W34" s="44"/>
      <c r="X34" s="44"/>
      <c r="Y34" s="44"/>
      <c r="Z34" s="48"/>
    </row>
    <row r="35" spans="2:29" x14ac:dyDescent="0.25">
      <c r="B35" s="42"/>
      <c r="C35" s="23"/>
      <c r="D35" s="23"/>
      <c r="E35" s="45"/>
      <c r="F35" s="44" t="s">
        <v>64</v>
      </c>
      <c r="G35" s="44"/>
      <c r="H35" s="78"/>
      <c r="I35" s="78"/>
      <c r="J35" s="79"/>
      <c r="K35" s="44"/>
      <c r="L35" s="44"/>
      <c r="M35" s="44"/>
      <c r="N35" s="23" t="str">
        <f>IF(R19&lt;I33,"Non","Oui")</f>
        <v>Non</v>
      </c>
      <c r="O35" s="44" t="str">
        <f>IF(N35="Non","Vous avez déjà vos droits à la retraite"," ")</f>
        <v>Vous avez déjà vos droits à la retraite</v>
      </c>
      <c r="P35" s="44"/>
      <c r="Q35" s="44"/>
      <c r="R35" s="44"/>
      <c r="S35" s="44"/>
      <c r="T35" s="44"/>
      <c r="U35" s="44"/>
      <c r="V35" s="44"/>
      <c r="W35" s="44"/>
      <c r="X35" s="44"/>
      <c r="Y35" s="44"/>
      <c r="Z35" s="48"/>
    </row>
    <row r="36" spans="2:29" x14ac:dyDescent="0.25">
      <c r="B36" s="42"/>
      <c r="C36" s="23"/>
      <c r="D36" s="23"/>
      <c r="E36" s="44"/>
      <c r="F36" s="44" t="s">
        <v>39</v>
      </c>
      <c r="G36" s="44"/>
      <c r="H36" s="44"/>
      <c r="I36" s="44"/>
      <c r="J36" s="44"/>
      <c r="K36" s="44"/>
      <c r="L36" s="44"/>
      <c r="M36" s="44"/>
      <c r="N36" s="23" t="str">
        <f>IF(R19&lt;(EDATE(I33,37)),"Oui","Non")</f>
        <v>Oui</v>
      </c>
      <c r="O36" s="44" t="str">
        <f>IF(N36="Non","Vous n'aurez pas vos droits à la retraite taux plein dans les 3 ans","")</f>
        <v/>
      </c>
      <c r="P36" s="44"/>
      <c r="Q36" s="56"/>
      <c r="R36" s="44"/>
      <c r="S36" s="44"/>
      <c r="T36" s="44"/>
      <c r="U36" s="44"/>
      <c r="V36" s="44"/>
      <c r="W36" s="44"/>
      <c r="X36" s="44"/>
      <c r="Y36" s="44"/>
      <c r="Z36" s="48"/>
      <c r="AC36" s="44"/>
    </row>
    <row r="37" spans="2:29" x14ac:dyDescent="0.25">
      <c r="B37" s="42"/>
      <c r="C37" s="23"/>
      <c r="D37" s="23"/>
      <c r="E37" s="44"/>
      <c r="F37" s="44" t="s">
        <v>69</v>
      </c>
      <c r="G37" s="44"/>
      <c r="H37" s="44"/>
      <c r="I37" s="44"/>
      <c r="J37" s="44"/>
      <c r="K37" s="44"/>
      <c r="L37" s="44"/>
      <c r="M37" s="44"/>
      <c r="N37" s="1" t="str">
        <f>IF((VLOOKUP((EDATE(F3,745)),Date!A2:C241,2))&gt;=L5,"Oui","Non")</f>
        <v>Oui</v>
      </c>
      <c r="O37" s="44" t="str">
        <f>IF(N37="Non","  Vous n'aurez que","")</f>
        <v/>
      </c>
      <c r="P37" s="44"/>
      <c r="Q37" s="56"/>
      <c r="R37" s="83" t="str">
        <f>IF(N37="Non",(            VLOOKUP((EDATE(F3,745)),Date!A2:C241,2)),"")</f>
        <v/>
      </c>
      <c r="S37" s="81" t="str">
        <f>IF(N37="Non","trimestre sur","")</f>
        <v/>
      </c>
      <c r="T37" s="44"/>
      <c r="U37" s="82" t="str">
        <f>IF(N37="Non",L5,"")</f>
        <v/>
      </c>
      <c r="V37" s="81" t="str">
        <f>IF(N37="Non","requis","")</f>
        <v/>
      </c>
      <c r="Z37" s="48"/>
      <c r="AC37" s="23"/>
    </row>
    <row r="38" spans="2:29" x14ac:dyDescent="0.25">
      <c r="B38" s="42"/>
      <c r="C38" s="23"/>
      <c r="D38" s="23"/>
      <c r="E38" s="44"/>
      <c r="F38" s="44" t="s">
        <v>42</v>
      </c>
      <c r="G38" s="44"/>
      <c r="H38" s="44"/>
      <c r="I38" s="44"/>
      <c r="J38" s="44"/>
      <c r="K38" s="44"/>
      <c r="L38" s="44"/>
      <c r="M38" s="44"/>
      <c r="N38" s="23" t="str">
        <f>IF(V4="CDI","Oui","Non")</f>
        <v>Oui</v>
      </c>
      <c r="O38" s="44" t="str">
        <f>IF(N38="Non","Vous devez avoir un contrat de travail à duréee indéterminé","")</f>
        <v/>
      </c>
      <c r="P38" s="44"/>
      <c r="Q38" s="44"/>
      <c r="R38" s="44"/>
      <c r="S38" s="44"/>
      <c r="T38" s="44"/>
      <c r="U38" s="44"/>
      <c r="V38" s="44"/>
      <c r="W38" s="44"/>
      <c r="X38" s="44"/>
      <c r="Y38" s="44"/>
      <c r="Z38" s="48"/>
    </row>
    <row r="39" spans="2:29" x14ac:dyDescent="0.25">
      <c r="B39" s="42"/>
      <c r="C39" s="23"/>
      <c r="D39" s="23"/>
      <c r="E39" s="44"/>
      <c r="F39" s="44" t="s">
        <v>43</v>
      </c>
      <c r="G39" s="44"/>
      <c r="H39" s="44"/>
      <c r="I39" s="44"/>
      <c r="J39" s="44"/>
      <c r="K39" s="44"/>
      <c r="L39" s="44"/>
      <c r="M39" s="44"/>
      <c r="N39" s="23" t="str">
        <f>IF(V3&lt;(EDATE(I33,-60)),"Oui","Non")</f>
        <v>Oui</v>
      </c>
      <c r="O39" s="44" t="str">
        <f>IF(N39="Non","Vous n'avez pas 5 ans d'ancienneté","")</f>
        <v/>
      </c>
      <c r="P39" s="44"/>
      <c r="Q39" s="43"/>
      <c r="R39" s="44"/>
      <c r="S39" s="44"/>
      <c r="T39" s="44"/>
      <c r="U39" s="44"/>
      <c r="V39" s="44"/>
      <c r="W39" s="44"/>
      <c r="X39" s="44"/>
      <c r="Y39" s="44"/>
      <c r="Z39" s="48"/>
    </row>
    <row r="40" spans="2:29" ht="15.75" thickBot="1" x14ac:dyDescent="0.3">
      <c r="B40" s="49"/>
      <c r="C40" s="24"/>
      <c r="D40" s="24"/>
      <c r="E40" s="50"/>
      <c r="F40" s="50"/>
      <c r="G40" s="50"/>
      <c r="H40" s="50" t="str">
        <f>IF(ISERROR(VLOOKUP("Non",N33:N39,1,0)),"Vous serez dans le dispositif du","Vous n'êtes pas elligible au dispositif")</f>
        <v>Vous n'êtes pas elligible au dispositif</v>
      </c>
      <c r="I40" s="50"/>
      <c r="J40" s="50"/>
      <c r="K40" s="50"/>
      <c r="L40" s="50"/>
      <c r="M40" s="92" t="str">
        <f>IF($H$40="Vous serez dans le dispositif du",I33,"")</f>
        <v/>
      </c>
      <c r="N40" s="92"/>
      <c r="O40" s="52" t="str">
        <f>IF($H$40="Vous serez dans le dispositif du","au","")</f>
        <v/>
      </c>
      <c r="P40" s="92" t="str">
        <f>IF($H$40="Vous serez dans le dispositif du",(EDATE(R19,-1))-1,"")</f>
        <v/>
      </c>
      <c r="Q40" s="92"/>
      <c r="R40" s="51" t="str">
        <f>IF($H$40="Vous serez dans le dispositif du","soit","")</f>
        <v/>
      </c>
      <c r="S40" s="53" t="str">
        <f>IF($H$40="Vous serez dans le dispositif du",(DATEDIF(M40,P40,"m")),"")</f>
        <v/>
      </c>
      <c r="T40" s="54" t="str">
        <f>IF($H$40="Vous serez dans le dispositif du","mois","")</f>
        <v/>
      </c>
      <c r="U40" s="50"/>
      <c r="V40" s="50"/>
      <c r="W40" s="50"/>
      <c r="X40" s="50"/>
      <c r="Y40" s="50"/>
      <c r="Z40" s="55"/>
    </row>
    <row r="41" spans="2:29" x14ac:dyDescent="0.25">
      <c r="B41" s="87" t="s">
        <v>61</v>
      </c>
      <c r="C41" s="87"/>
      <c r="D41" s="87"/>
      <c r="E41" s="87"/>
      <c r="F41" s="87"/>
      <c r="G41" s="87"/>
      <c r="H41" s="87"/>
      <c r="I41" s="87"/>
      <c r="J41" s="87"/>
      <c r="K41" s="87"/>
      <c r="L41" s="87"/>
      <c r="M41" s="87"/>
      <c r="N41" s="75" t="s">
        <v>62</v>
      </c>
    </row>
    <row r="43" spans="2:29" x14ac:dyDescent="0.25">
      <c r="L43" s="77"/>
    </row>
  </sheetData>
  <sheetProtection password="8FEE" sheet="1" objects="1" scenarios="1"/>
  <mergeCells count="22">
    <mergeCell ref="Y3:AB5"/>
    <mergeCell ref="V3:W3"/>
    <mergeCell ref="V5:X5"/>
    <mergeCell ref="O1:P1"/>
    <mergeCell ref="F20:G20"/>
    <mergeCell ref="U20:V20"/>
    <mergeCell ref="R19:S19"/>
    <mergeCell ref="P40:Q40"/>
    <mergeCell ref="I22:J22"/>
    <mergeCell ref="P30:Q30"/>
    <mergeCell ref="I32:J32"/>
    <mergeCell ref="L32:M32"/>
    <mergeCell ref="I33:J33"/>
    <mergeCell ref="M30:N30"/>
    <mergeCell ref="M40:N40"/>
    <mergeCell ref="B41:M41"/>
    <mergeCell ref="I21:J21"/>
    <mergeCell ref="L21:M21"/>
    <mergeCell ref="F19:G19"/>
    <mergeCell ref="F3:G3"/>
    <mergeCell ref="L19:M19"/>
    <mergeCell ref="L20:M20"/>
  </mergeCells>
  <conditionalFormatting sqref="C7:C18 F7:F18 I7:I18 L7:L18 O7:O18 R7:R18 X7:X18 AA7:AA18 U7:U18">
    <cfRule type="cellIs" dxfId="75" priority="133" operator="greaterThan">
      <formula>$R$5</formula>
    </cfRule>
    <cfRule type="cellIs" dxfId="74" priority="134" operator="lessThan">
      <formula>62+$R$5</formula>
    </cfRule>
  </conditionalFormatting>
  <conditionalFormatting sqref="Q4">
    <cfRule type="cellIs" dxfId="73" priority="131" operator="equal">
      <formula>"Non"</formula>
    </cfRule>
    <cfRule type="cellIs" dxfId="72" priority="132" operator="equal">
      <formula>"Oui"</formula>
    </cfRule>
  </conditionalFormatting>
  <conditionalFormatting sqref="D7:D18 G7:G18 J7:J18 M7:M18 P7:P18 S7:S18 V7:V18 Y7:Y18 AB7:AB18">
    <cfRule type="cellIs" dxfId="71" priority="129" operator="greaterThanOrEqual">
      <formula>$L$5</formula>
    </cfRule>
    <cfRule type="cellIs" dxfId="70" priority="130" operator="lessThan">
      <formula>$L$5</formula>
    </cfRule>
  </conditionalFormatting>
  <conditionalFormatting sqref="N34">
    <cfRule type="cellIs" dxfId="69" priority="127" operator="equal">
      <formula>"Oui"</formula>
    </cfRule>
    <cfRule type="cellIs" dxfId="68" priority="128" operator="equal">
      <formula>"Non"</formula>
    </cfRule>
  </conditionalFormatting>
  <conditionalFormatting sqref="O34">
    <cfRule type="cellIs" dxfId="67" priority="126" operator="equal">
      <formula>"Vous devez avoir 59 ans à la date d'adhésion au dispositif"</formula>
    </cfRule>
  </conditionalFormatting>
  <conditionalFormatting sqref="O33">
    <cfRule type="cellIs" dxfId="66" priority="123" operator="equal">
      <formula>"Date en dehors de la période d'adhésion"</formula>
    </cfRule>
    <cfRule type="cellIs" dxfId="65" priority="124" operator="equal">
      <formula>"Vous devez avoir 59 ans à la date d'adhésion au dispositif"</formula>
    </cfRule>
  </conditionalFormatting>
  <conditionalFormatting sqref="N33">
    <cfRule type="cellIs" dxfId="64" priority="121" operator="equal">
      <formula>"Oui"</formula>
    </cfRule>
    <cfRule type="cellIs" dxfId="63" priority="122" operator="equal">
      <formula>"Non"</formula>
    </cfRule>
  </conditionalFormatting>
  <conditionalFormatting sqref="O36:O37">
    <cfRule type="cellIs" dxfId="62" priority="119" operator="equal">
      <formula>"Vous N'aurez pas vos droits à la retraite taux plein dans les 3 ans"</formula>
    </cfRule>
  </conditionalFormatting>
  <conditionalFormatting sqref="N36">
    <cfRule type="cellIs" dxfId="61" priority="117" operator="equal">
      <formula>"Oui"</formula>
    </cfRule>
    <cfRule type="cellIs" dxfId="60" priority="118" operator="equal">
      <formula>"Non"</formula>
    </cfRule>
  </conditionalFormatting>
  <conditionalFormatting sqref="O38">
    <cfRule type="cellIs" dxfId="59" priority="114" operator="equal">
      <formula>"Vous devez avoir un contrat de travail à duréee indéterminé"</formula>
    </cfRule>
    <cfRule type="cellIs" dxfId="58" priority="115" operator="equal">
      <formula>"Vous devez avoir 59 ans à la date d'adhésion au dispositif"</formula>
    </cfRule>
  </conditionalFormatting>
  <conditionalFormatting sqref="N38">
    <cfRule type="cellIs" dxfId="57" priority="112" operator="equal">
      <formula>"Oui"</formula>
    </cfRule>
    <cfRule type="cellIs" dxfId="56" priority="113" operator="equal">
      <formula>"Non"</formula>
    </cfRule>
  </conditionalFormatting>
  <conditionalFormatting sqref="O39">
    <cfRule type="cellIs" dxfId="55" priority="109" operator="equal">
      <formula>"Vous n'avez pas 5 ans d'ancienneté"</formula>
    </cfRule>
    <cfRule type="cellIs" dxfId="54" priority="110" operator="equal">
      <formula>"Vous devez avoir 59 ans à la date d'adhésion au dispositif"</formula>
    </cfRule>
  </conditionalFormatting>
  <conditionalFormatting sqref="N39">
    <cfRule type="cellIs" dxfId="53" priority="107" operator="equal">
      <formula>"Oui"</formula>
    </cfRule>
    <cfRule type="cellIs" dxfId="52" priority="108" operator="equal">
      <formula>"Non"</formula>
    </cfRule>
  </conditionalFormatting>
  <conditionalFormatting sqref="H40">
    <cfRule type="cellIs" dxfId="51" priority="106" operator="equal">
      <formula>"Vous n'êtes pas elligible au dispositif"</formula>
    </cfRule>
  </conditionalFormatting>
  <conditionalFormatting sqref="M40">
    <cfRule type="cellIs" dxfId="50" priority="104" operator="notEqual">
      <formula>""</formula>
    </cfRule>
  </conditionalFormatting>
  <conditionalFormatting sqref="P40:Q40">
    <cfRule type="cellIs" dxfId="49" priority="103" operator="notEqual">
      <formula>""</formula>
    </cfRule>
  </conditionalFormatting>
  <conditionalFormatting sqref="S40">
    <cfRule type="cellIs" dxfId="48" priority="102" operator="notEqual">
      <formula>""</formula>
    </cfRule>
  </conditionalFormatting>
  <conditionalFormatting sqref="N22">
    <cfRule type="cellIs" dxfId="47" priority="97" operator="equal">
      <formula>"Oui"</formula>
    </cfRule>
    <cfRule type="cellIs" dxfId="46" priority="98" operator="equal">
      <formula>"Non"</formula>
    </cfRule>
  </conditionalFormatting>
  <conditionalFormatting sqref="O22">
    <cfRule type="cellIs" dxfId="45" priority="93" operator="equal">
      <formula>"Date en dehors de la période d'adhésion"</formula>
    </cfRule>
    <cfRule type="cellIs" dxfId="44" priority="94" operator="equal">
      <formula>"Vous devez avoir 59 ans à la date d'adhésion au dispositif"</formula>
    </cfRule>
  </conditionalFormatting>
  <conditionalFormatting sqref="N24">
    <cfRule type="cellIs" dxfId="43" priority="88" operator="equal">
      <formula>"Oui"</formula>
    </cfRule>
    <cfRule type="cellIs" dxfId="42" priority="89" operator="equal">
      <formula>"Non"</formula>
    </cfRule>
  </conditionalFormatting>
  <conditionalFormatting sqref="O26 O24">
    <cfRule type="cellIs" dxfId="41" priority="87" operator="equal">
      <formula>"Vous devez avoir 60 ans à la date d'adhésion au dispositif"</formula>
    </cfRule>
  </conditionalFormatting>
  <conditionalFormatting sqref="S26 S28">
    <cfRule type="cellIs" dxfId="40" priority="80" operator="equal">
      <formula>"trimestres à la date choisie pour adhérer au dispostif"</formula>
    </cfRule>
    <cfRule type="cellIs" dxfId="39" priority="82" operator="equal">
      <formula>"Vous devez avoir 60 ans à la date d'adhésion au dispositif"</formula>
    </cfRule>
  </conditionalFormatting>
  <conditionalFormatting sqref="O26">
    <cfRule type="cellIs" dxfId="38" priority="81" operator="equal">
      <formula>"Vous ne cumulez que"</formula>
    </cfRule>
  </conditionalFormatting>
  <conditionalFormatting sqref="N25">
    <cfRule type="cellIs" dxfId="37" priority="72" operator="equal">
      <formula>"Oui"</formula>
    </cfRule>
    <cfRule type="cellIs" dxfId="36" priority="73" operator="equal">
      <formula>"Non"</formula>
    </cfRule>
  </conditionalFormatting>
  <conditionalFormatting sqref="N26">
    <cfRule type="cellIs" dxfId="35" priority="76" operator="equal">
      <formula>"Oui"</formula>
    </cfRule>
    <cfRule type="cellIs" dxfId="34" priority="77" operator="equal">
      <formula>"Non"</formula>
    </cfRule>
  </conditionalFormatting>
  <conditionalFormatting sqref="O27">
    <cfRule type="cellIs" dxfId="33" priority="70" operator="equal">
      <formula>"Vous devez contacter votre RH pour changer de forfait"</formula>
    </cfRule>
  </conditionalFormatting>
  <conditionalFormatting sqref="N27">
    <cfRule type="cellIs" dxfId="32" priority="40" operator="equal">
      <formula>"Oui"</formula>
    </cfRule>
    <cfRule type="cellIs" dxfId="31" priority="69" operator="equal">
      <formula>"Possible"</formula>
    </cfRule>
  </conditionalFormatting>
  <conditionalFormatting sqref="O28">
    <cfRule type="cellIs" dxfId="30" priority="65" operator="equal">
      <formula>"Vous n'aurez pas vos droits à la retraite taux plein dans les 5 ans"</formula>
    </cfRule>
  </conditionalFormatting>
  <conditionalFormatting sqref="N28">
    <cfRule type="cellIs" dxfId="29" priority="63" operator="equal">
      <formula>"Oui"</formula>
    </cfRule>
    <cfRule type="cellIs" dxfId="28" priority="64" operator="equal">
      <formula>"Non"</formula>
    </cfRule>
  </conditionalFormatting>
  <conditionalFormatting sqref="T20">
    <cfRule type="cellIs" dxfId="27" priority="60" operator="equal">
      <formula>"En tant que carrière longue vous pouvez demander en "</formula>
    </cfRule>
  </conditionalFormatting>
  <conditionalFormatting sqref="W20">
    <cfRule type="cellIs" dxfId="26" priority="59" operator="equal">
      <formula>"votre retraite"</formula>
    </cfRule>
  </conditionalFormatting>
  <conditionalFormatting sqref="U20:V20">
    <cfRule type="containsBlanks" dxfId="25" priority="57">
      <formula>LEN(TRIM(U20))=0</formula>
    </cfRule>
    <cfRule type="notContainsErrors" dxfId="24" priority="58">
      <formula>NOT(ISERROR(U20))</formula>
    </cfRule>
  </conditionalFormatting>
  <conditionalFormatting sqref="L30">
    <cfRule type="cellIs" dxfId="23" priority="39" operator="equal">
      <formula>"Pas elligible : Vous avez votre retraite taux plein avant la date d'adhésion"</formula>
    </cfRule>
    <cfRule type="cellIs" dxfId="22" priority="52" operator="equal">
      <formula>"Vous n'êtes pas elligible au dispositif"</formula>
    </cfRule>
  </conditionalFormatting>
  <conditionalFormatting sqref="M30">
    <cfRule type="cellIs" dxfId="21" priority="51" operator="notEqual">
      <formula>""</formula>
    </cfRule>
  </conditionalFormatting>
  <conditionalFormatting sqref="P30:Q30">
    <cfRule type="cellIs" dxfId="20" priority="50" operator="notEqual">
      <formula>""</formula>
    </cfRule>
  </conditionalFormatting>
  <conditionalFormatting sqref="S30">
    <cfRule type="cellIs" dxfId="19" priority="49" operator="notEqual">
      <formula>""</formula>
    </cfRule>
  </conditionalFormatting>
  <conditionalFormatting sqref="O24">
    <cfRule type="cellIs" dxfId="18" priority="38" operator="equal">
      <formula>"Vous avez déjà vos droits à la retraite à la date d'adhésion dans le dispositif"</formula>
    </cfRule>
  </conditionalFormatting>
  <conditionalFormatting sqref="N35">
    <cfRule type="cellIs" dxfId="17" priority="32" operator="equal">
      <formula>"Oui"</formula>
    </cfRule>
    <cfRule type="cellIs" dxfId="16" priority="33" operator="equal">
      <formula>"Non"</formula>
    </cfRule>
  </conditionalFormatting>
  <conditionalFormatting sqref="O35">
    <cfRule type="cellIs" dxfId="15" priority="31" operator="equal">
      <formula>"Vous devez avoir 60 ans à la date d'adhésion au dispositif"</formula>
    </cfRule>
  </conditionalFormatting>
  <conditionalFormatting sqref="O35">
    <cfRule type="cellIs" dxfId="14" priority="30" operator="equal">
      <formula>"Vous avez déjà vos droits à la retraite"</formula>
    </cfRule>
  </conditionalFormatting>
  <conditionalFormatting sqref="O23">
    <cfRule type="cellIs" dxfId="13" priority="8" operator="equal">
      <formula>"Vous devez avoir 60 ans à la date d'adhésion au dispositif"</formula>
    </cfRule>
  </conditionalFormatting>
  <conditionalFormatting sqref="O29">
    <cfRule type="cellIs" dxfId="12" priority="17" operator="equal">
      <formula>"Vous devez avoir 60 ans à la date d'adhésion au dispositif"</formula>
    </cfRule>
  </conditionalFormatting>
  <conditionalFormatting sqref="N29">
    <cfRule type="cellIs" dxfId="11" priority="15" operator="equal">
      <formula>"Oui"</formula>
    </cfRule>
    <cfRule type="cellIs" dxfId="10" priority="16" operator="equal">
      <formula>"Non"</formula>
    </cfRule>
  </conditionalFormatting>
  <conditionalFormatting sqref="S29">
    <cfRule type="cellIs" dxfId="9" priority="12" operator="equal">
      <formula>"trimestres à la date choisie pour adhérer au dispostif"</formula>
    </cfRule>
    <cfRule type="cellIs" dxfId="8" priority="14" operator="equal">
      <formula>"Vous devez avoir 60 ans à la date d'adhésion au dispositif"</formula>
    </cfRule>
  </conditionalFormatting>
  <conditionalFormatting sqref="O29">
    <cfRule type="cellIs" dxfId="7" priority="13" operator="equal">
      <formula>"Vous ne cumulez que"</formula>
    </cfRule>
  </conditionalFormatting>
  <conditionalFormatting sqref="N37">
    <cfRule type="cellIs" dxfId="6" priority="6" operator="equal">
      <formula>"Oui"</formula>
    </cfRule>
    <cfRule type="cellIs" dxfId="5" priority="7" operator="equal">
      <formula>"Non"</formula>
    </cfRule>
  </conditionalFormatting>
  <conditionalFormatting sqref="O37">
    <cfRule type="cellIs" dxfId="4" priority="5" operator="equal">
      <formula>"  Vous n'aurez que"</formula>
    </cfRule>
  </conditionalFormatting>
  <conditionalFormatting sqref="S37">
    <cfRule type="cellIs" dxfId="3" priority="4" operator="equal">
      <formula>"trimestre sur"</formula>
    </cfRule>
  </conditionalFormatting>
  <conditionalFormatting sqref="V37">
    <cfRule type="cellIs" dxfId="2" priority="3" operator="equal">
      <formula>"requis"</formula>
    </cfRule>
  </conditionalFormatting>
  <conditionalFormatting sqref="N23">
    <cfRule type="cellIs" dxfId="1" priority="1" operator="equal">
      <formula>"Non"</formula>
    </cfRule>
    <cfRule type="cellIs" dxfId="0" priority="2" operator="equal">
      <formula>"Oui"</formula>
    </cfRule>
  </conditionalFormatting>
  <dataValidations count="1">
    <dataValidation type="list" allowBlank="1" showInputMessage="1" showErrorMessage="1" sqref="V4">
      <formula1>Contrat</formula1>
    </dataValidation>
  </dataValidations>
  <hyperlinks>
    <hyperlink ref="N41" r:id="rId1"/>
    <hyperlink ref="B41" r:id="rId2"/>
  </hyperlinks>
  <pageMargins left="0.7" right="0.7" top="0.75" bottom="0.75" header="0.3" footer="0.3"/>
  <pageSetup paperSize="9" orientation="portrait" r:id="rId3"/>
  <drawing r:id="rId4"/>
  <legacyDrawing r:id="rId5"/>
  <extLst>
    <ext xmlns:x14="http://schemas.microsoft.com/office/spreadsheetml/2009/9/main" uri="{CCE6A557-97BC-4b89-ADB6-D9C93CAAB3DF}">
      <x14:dataValidations xmlns:xm="http://schemas.microsoft.com/office/excel/2006/main" count="1">
        <x14:dataValidation type="list" allowBlank="1" showInputMessage="1" showErrorMessage="1">
          <x14:formula1>
            <xm:f>parametre!$F$2:$F$4</xm:f>
          </x14:formula1>
          <xm:sqref>V5</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27"/>
  <sheetViews>
    <sheetView workbookViewId="0">
      <selection activeCell="K24" sqref="K24"/>
    </sheetView>
  </sheetViews>
  <sheetFormatPr baseColWidth="10" defaultRowHeight="15" x14ac:dyDescent="0.25"/>
  <cols>
    <col min="1" max="1" width="13.5703125" customWidth="1"/>
    <col min="2" max="2" width="9.5703125" style="1" customWidth="1"/>
    <col min="3" max="3" width="41" customWidth="1"/>
    <col min="4" max="4" width="5" customWidth="1"/>
    <col min="6" max="6" width="15.5703125" customWidth="1"/>
  </cols>
  <sheetData>
    <row r="1" spans="1:7" x14ac:dyDescent="0.25">
      <c r="A1" t="s">
        <v>9</v>
      </c>
      <c r="C1" t="s">
        <v>10</v>
      </c>
    </row>
    <row r="2" spans="1:7" x14ac:dyDescent="0.25">
      <c r="A2">
        <v>1948</v>
      </c>
      <c r="B2" s="1">
        <v>160</v>
      </c>
      <c r="C2" t="s">
        <v>11</v>
      </c>
      <c r="E2" t="s">
        <v>40</v>
      </c>
      <c r="F2" t="s">
        <v>44</v>
      </c>
      <c r="G2" t="s">
        <v>3</v>
      </c>
    </row>
    <row r="3" spans="1:7" x14ac:dyDescent="0.25">
      <c r="A3">
        <v>1949</v>
      </c>
      <c r="B3" s="1">
        <v>161</v>
      </c>
      <c r="C3" t="s">
        <v>12</v>
      </c>
      <c r="E3" t="s">
        <v>41</v>
      </c>
      <c r="F3" t="s">
        <v>45</v>
      </c>
      <c r="G3" t="s">
        <v>4</v>
      </c>
    </row>
    <row r="4" spans="1:7" x14ac:dyDescent="0.25">
      <c r="A4">
        <v>1950</v>
      </c>
      <c r="B4" s="1">
        <v>162</v>
      </c>
      <c r="C4" t="s">
        <v>13</v>
      </c>
      <c r="F4" t="s">
        <v>7</v>
      </c>
      <c r="G4" t="s">
        <v>5</v>
      </c>
    </row>
    <row r="5" spans="1:7" x14ac:dyDescent="0.25">
      <c r="A5">
        <v>1951</v>
      </c>
      <c r="B5" s="1">
        <v>163</v>
      </c>
      <c r="C5" t="s">
        <v>14</v>
      </c>
      <c r="G5" t="s">
        <v>6</v>
      </c>
    </row>
    <row r="6" spans="1:7" x14ac:dyDescent="0.25">
      <c r="A6">
        <v>1952</v>
      </c>
      <c r="B6" s="1">
        <v>164</v>
      </c>
      <c r="C6" s="6" t="s">
        <v>15</v>
      </c>
      <c r="G6" t="s">
        <v>7</v>
      </c>
    </row>
    <row r="7" spans="1:7" x14ac:dyDescent="0.25">
      <c r="A7">
        <v>1953</v>
      </c>
      <c r="B7" s="1">
        <v>165</v>
      </c>
      <c r="C7" s="6" t="s">
        <v>16</v>
      </c>
    </row>
    <row r="8" spans="1:7" x14ac:dyDescent="0.25">
      <c r="A8">
        <v>1954</v>
      </c>
      <c r="B8" s="1">
        <v>165</v>
      </c>
      <c r="C8" s="6" t="s">
        <v>16</v>
      </c>
    </row>
    <row r="9" spans="1:7" x14ac:dyDescent="0.25">
      <c r="A9">
        <v>1955</v>
      </c>
      <c r="B9" s="1">
        <v>166</v>
      </c>
      <c r="C9" s="6" t="s">
        <v>17</v>
      </c>
    </row>
    <row r="10" spans="1:7" x14ac:dyDescent="0.25">
      <c r="A10">
        <v>1956</v>
      </c>
      <c r="B10" s="1">
        <v>166</v>
      </c>
      <c r="C10" s="6" t="s">
        <v>17</v>
      </c>
    </row>
    <row r="11" spans="1:7" x14ac:dyDescent="0.25">
      <c r="A11">
        <v>1957</v>
      </c>
      <c r="B11" s="1">
        <v>166</v>
      </c>
      <c r="C11" s="6" t="s">
        <v>17</v>
      </c>
    </row>
    <row r="12" spans="1:7" x14ac:dyDescent="0.25">
      <c r="A12">
        <v>1958</v>
      </c>
      <c r="B12" s="1">
        <v>167</v>
      </c>
      <c r="C12" s="6" t="s">
        <v>18</v>
      </c>
    </row>
    <row r="13" spans="1:7" x14ac:dyDescent="0.25">
      <c r="A13">
        <v>1959</v>
      </c>
      <c r="B13" s="1">
        <v>167</v>
      </c>
      <c r="C13" s="6" t="s">
        <v>18</v>
      </c>
    </row>
    <row r="14" spans="1:7" x14ac:dyDescent="0.25">
      <c r="A14">
        <v>1960</v>
      </c>
      <c r="B14" s="1">
        <v>167</v>
      </c>
      <c r="C14" s="6" t="s">
        <v>18</v>
      </c>
    </row>
    <row r="15" spans="1:7" x14ac:dyDescent="0.25">
      <c r="A15">
        <v>1961</v>
      </c>
      <c r="B15" s="1">
        <v>168</v>
      </c>
      <c r="C15" s="6" t="s">
        <v>19</v>
      </c>
    </row>
    <row r="16" spans="1:7" x14ac:dyDescent="0.25">
      <c r="A16">
        <v>1962</v>
      </c>
      <c r="B16" s="1">
        <v>168</v>
      </c>
      <c r="C16" s="6" t="s">
        <v>19</v>
      </c>
    </row>
    <row r="17" spans="1:3" x14ac:dyDescent="0.25">
      <c r="A17">
        <v>1963</v>
      </c>
      <c r="B17" s="1">
        <v>168</v>
      </c>
      <c r="C17" s="6" t="s">
        <v>19</v>
      </c>
    </row>
    <row r="18" spans="1:3" x14ac:dyDescent="0.25">
      <c r="A18">
        <v>1964</v>
      </c>
      <c r="B18" s="1">
        <v>169</v>
      </c>
      <c r="C18" s="6" t="s">
        <v>20</v>
      </c>
    </row>
    <row r="19" spans="1:3" x14ac:dyDescent="0.25">
      <c r="A19">
        <v>1965</v>
      </c>
      <c r="B19" s="1">
        <v>169</v>
      </c>
      <c r="C19" s="6" t="s">
        <v>20</v>
      </c>
    </row>
    <row r="20" spans="1:3" x14ac:dyDescent="0.25">
      <c r="A20">
        <v>1966</v>
      </c>
      <c r="B20" s="1">
        <v>169</v>
      </c>
      <c r="C20" s="6" t="s">
        <v>20</v>
      </c>
    </row>
    <row r="21" spans="1:3" x14ac:dyDescent="0.25">
      <c r="A21">
        <v>1967</v>
      </c>
      <c r="B21" s="1">
        <v>170</v>
      </c>
      <c r="C21" s="6" t="s">
        <v>21</v>
      </c>
    </row>
    <row r="22" spans="1:3" x14ac:dyDescent="0.25">
      <c r="A22">
        <v>1968</v>
      </c>
      <c r="B22" s="1">
        <v>170</v>
      </c>
      <c r="C22" s="6" t="s">
        <v>21</v>
      </c>
    </row>
    <row r="23" spans="1:3" x14ac:dyDescent="0.25">
      <c r="A23">
        <v>1969</v>
      </c>
      <c r="B23" s="1">
        <v>170</v>
      </c>
      <c r="C23" s="6" t="s">
        <v>21</v>
      </c>
    </row>
    <row r="24" spans="1:3" x14ac:dyDescent="0.25">
      <c r="A24">
        <v>1970</v>
      </c>
      <c r="B24" s="1">
        <v>171</v>
      </c>
      <c r="C24" s="6" t="s">
        <v>22</v>
      </c>
    </row>
    <row r="25" spans="1:3" x14ac:dyDescent="0.25">
      <c r="A25">
        <v>1971</v>
      </c>
      <c r="B25" s="1">
        <v>171</v>
      </c>
      <c r="C25" s="6" t="s">
        <v>22</v>
      </c>
    </row>
    <row r="26" spans="1:3" x14ac:dyDescent="0.25">
      <c r="A26">
        <v>1972</v>
      </c>
      <c r="B26" s="1">
        <v>171</v>
      </c>
      <c r="C26" s="6" t="s">
        <v>22</v>
      </c>
    </row>
    <row r="27" spans="1:3" x14ac:dyDescent="0.25">
      <c r="A27">
        <v>1973</v>
      </c>
      <c r="B27" s="1">
        <v>172</v>
      </c>
      <c r="C27" s="6" t="s">
        <v>23</v>
      </c>
    </row>
  </sheetData>
  <sheetProtection password="C7E0" sheet="1" objects="1" scenarios="1"/>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1"/>
  <sheetViews>
    <sheetView topLeftCell="A136" workbookViewId="0">
      <selection activeCell="C130" sqref="C2:C130"/>
    </sheetView>
  </sheetViews>
  <sheetFormatPr baseColWidth="10" defaultRowHeight="15" x14ac:dyDescent="0.25"/>
  <cols>
    <col min="1" max="1" width="5.5703125" style="8" bestFit="1" customWidth="1"/>
  </cols>
  <sheetData>
    <row r="1" spans="1:2" ht="15.75" thickBot="1" x14ac:dyDescent="0.3"/>
    <row r="2" spans="1:2" x14ac:dyDescent="0.25">
      <c r="A2" s="9">
        <f>(B2-Simulateur!$F$3)/365.25</f>
        <v>49.713894592744694</v>
      </c>
      <c r="B2" s="15">
        <v>38718</v>
      </c>
    </row>
    <row r="3" spans="1:2" x14ac:dyDescent="0.25">
      <c r="A3" s="9">
        <f>(B3-Simulateur!$F$3)/365.25</f>
        <v>49.798767967145793</v>
      </c>
      <c r="B3" s="16">
        <v>38749</v>
      </c>
    </row>
    <row r="4" spans="1:2" x14ac:dyDescent="0.25">
      <c r="A4" s="9">
        <f>(B4-Simulateur!$F$3)/365.25</f>
        <v>49.875427789185487</v>
      </c>
      <c r="B4" s="16">
        <v>38777</v>
      </c>
    </row>
    <row r="5" spans="1:2" x14ac:dyDescent="0.25">
      <c r="A5" s="9">
        <f>(B5-Simulateur!$F$3)/365.25</f>
        <v>49.960301163586585</v>
      </c>
      <c r="B5" s="16">
        <v>38808</v>
      </c>
    </row>
    <row r="6" spans="1:2" x14ac:dyDescent="0.25">
      <c r="A6" s="9">
        <f>(B6-Simulateur!$F$3)/365.25</f>
        <v>50.042436687200549</v>
      </c>
      <c r="B6" s="16">
        <v>38838</v>
      </c>
    </row>
    <row r="7" spans="1:2" x14ac:dyDescent="0.25">
      <c r="A7" s="9">
        <f>(B7-Simulateur!$F$3)/365.25</f>
        <v>50.127310061601641</v>
      </c>
      <c r="B7" s="16">
        <v>38869</v>
      </c>
    </row>
    <row r="8" spans="1:2" x14ac:dyDescent="0.25">
      <c r="A8" s="9">
        <f>(B8-Simulateur!$F$3)/365.25</f>
        <v>50.209445585215605</v>
      </c>
      <c r="B8" s="16">
        <v>38899</v>
      </c>
    </row>
    <row r="9" spans="1:2" x14ac:dyDescent="0.25">
      <c r="A9" s="9">
        <f>(B9-Simulateur!$F$3)/365.25</f>
        <v>50.294318959616703</v>
      </c>
      <c r="B9" s="16">
        <v>38930</v>
      </c>
    </row>
    <row r="10" spans="1:2" x14ac:dyDescent="0.25">
      <c r="A10" s="9">
        <f>(B10-Simulateur!$F$3)/365.25</f>
        <v>50.379192334017795</v>
      </c>
      <c r="B10" s="16">
        <v>38961</v>
      </c>
    </row>
    <row r="11" spans="1:2" x14ac:dyDescent="0.25">
      <c r="A11" s="9">
        <f>(B11-Simulateur!$F$3)/365.25</f>
        <v>50.461327857631758</v>
      </c>
      <c r="B11" s="16">
        <v>38991</v>
      </c>
    </row>
    <row r="12" spans="1:2" x14ac:dyDescent="0.25">
      <c r="A12" s="9">
        <f>(B12-Simulateur!$F$3)/365.25</f>
        <v>50.546201232032857</v>
      </c>
      <c r="B12" s="16">
        <v>39022</v>
      </c>
    </row>
    <row r="13" spans="1:2" ht="15.75" thickBot="1" x14ac:dyDescent="0.3">
      <c r="A13" s="9">
        <f>(B13-Simulateur!$F$3)/365.25</f>
        <v>50.628336755646821</v>
      </c>
      <c r="B13" s="17">
        <v>39052</v>
      </c>
    </row>
    <row r="14" spans="1:2" x14ac:dyDescent="0.25">
      <c r="A14" s="9">
        <f>(B14-Simulateur!$F$3)/365.25</f>
        <v>50.713210130047912</v>
      </c>
      <c r="B14" s="15">
        <v>39083</v>
      </c>
    </row>
    <row r="15" spans="1:2" x14ac:dyDescent="0.25">
      <c r="A15" s="9">
        <f>(B15-Simulateur!$F$3)/365.25</f>
        <v>50.798083504449011</v>
      </c>
      <c r="B15" s="16">
        <v>39114</v>
      </c>
    </row>
    <row r="16" spans="1:2" x14ac:dyDescent="0.25">
      <c r="A16" s="9">
        <f>(B16-Simulateur!$F$3)/365.25</f>
        <v>50.874743326488705</v>
      </c>
      <c r="B16" s="16">
        <v>39142</v>
      </c>
    </row>
    <row r="17" spans="1:2" x14ac:dyDescent="0.25">
      <c r="A17" s="9">
        <f>(B17-Simulateur!$F$3)/365.25</f>
        <v>50.959616700889804</v>
      </c>
      <c r="B17" s="16">
        <v>39173</v>
      </c>
    </row>
    <row r="18" spans="1:2" x14ac:dyDescent="0.25">
      <c r="A18" s="9">
        <f>(B18-Simulateur!$F$3)/365.25</f>
        <v>51.041752224503767</v>
      </c>
      <c r="B18" s="16">
        <v>39203</v>
      </c>
    </row>
    <row r="19" spans="1:2" x14ac:dyDescent="0.25">
      <c r="A19" s="9">
        <f>(B19-Simulateur!$F$3)/365.25</f>
        <v>51.126625598904859</v>
      </c>
      <c r="B19" s="16">
        <v>39234</v>
      </c>
    </row>
    <row r="20" spans="1:2" x14ac:dyDescent="0.25">
      <c r="A20" s="9">
        <f>(B20-Simulateur!$F$3)/365.25</f>
        <v>51.208761122518823</v>
      </c>
      <c r="B20" s="16">
        <v>39264</v>
      </c>
    </row>
    <row r="21" spans="1:2" x14ac:dyDescent="0.25">
      <c r="A21" s="9">
        <f>(B21-Simulateur!$F$3)/365.25</f>
        <v>51.293634496919921</v>
      </c>
      <c r="B21" s="16">
        <v>39295</v>
      </c>
    </row>
    <row r="22" spans="1:2" x14ac:dyDescent="0.25">
      <c r="A22" s="9">
        <f>(B22-Simulateur!$F$3)/365.25</f>
        <v>51.378507871321013</v>
      </c>
      <c r="B22" s="16">
        <v>39326</v>
      </c>
    </row>
    <row r="23" spans="1:2" x14ac:dyDescent="0.25">
      <c r="A23" s="9">
        <f>(B23-Simulateur!$F$3)/365.25</f>
        <v>51.460643394934976</v>
      </c>
      <c r="B23" s="16">
        <v>39356</v>
      </c>
    </row>
    <row r="24" spans="1:2" x14ac:dyDescent="0.25">
      <c r="A24" s="9">
        <f>(B24-Simulateur!$F$3)/365.25</f>
        <v>51.545516769336068</v>
      </c>
      <c r="B24" s="16">
        <v>39387</v>
      </c>
    </row>
    <row r="25" spans="1:2" ht="15.75" thickBot="1" x14ac:dyDescent="0.3">
      <c r="A25" s="9">
        <f>(B25-Simulateur!$F$3)/365.25</f>
        <v>51.627652292950032</v>
      </c>
      <c r="B25" s="17">
        <v>39417</v>
      </c>
    </row>
    <row r="26" spans="1:2" x14ac:dyDescent="0.25">
      <c r="A26" s="9">
        <f>(B26-Simulateur!$F$3)/365.25</f>
        <v>51.71252566735113</v>
      </c>
      <c r="B26" s="15">
        <v>39448</v>
      </c>
    </row>
    <row r="27" spans="1:2" x14ac:dyDescent="0.25">
      <c r="A27" s="9">
        <f>(B27-Simulateur!$F$3)/365.25</f>
        <v>51.797399041752222</v>
      </c>
      <c r="B27" s="16">
        <v>39479</v>
      </c>
    </row>
    <row r="28" spans="1:2" x14ac:dyDescent="0.25">
      <c r="A28" s="9">
        <f>(B28-Simulateur!$F$3)/365.25</f>
        <v>51.876796714579058</v>
      </c>
      <c r="B28" s="16">
        <v>39508</v>
      </c>
    </row>
    <row r="29" spans="1:2" x14ac:dyDescent="0.25">
      <c r="A29" s="9">
        <f>(B29-Simulateur!$F$3)/365.25</f>
        <v>51.961670088980149</v>
      </c>
      <c r="B29" s="16">
        <v>39539</v>
      </c>
    </row>
    <row r="30" spans="1:2" x14ac:dyDescent="0.25">
      <c r="A30" s="9">
        <f>(B30-Simulateur!$F$3)/365.25</f>
        <v>52.043805612594113</v>
      </c>
      <c r="B30" s="16">
        <v>39569</v>
      </c>
    </row>
    <row r="31" spans="1:2" x14ac:dyDescent="0.25">
      <c r="A31" s="9">
        <f>(B31-Simulateur!$F$3)/365.25</f>
        <v>52.128678986995212</v>
      </c>
      <c r="B31" s="16">
        <v>39600</v>
      </c>
    </row>
    <row r="32" spans="1:2" x14ac:dyDescent="0.25">
      <c r="A32" s="9">
        <f>(B32-Simulateur!$F$3)/365.25</f>
        <v>52.210814510609168</v>
      </c>
      <c r="B32" s="16">
        <v>39630</v>
      </c>
    </row>
    <row r="33" spans="1:2" x14ac:dyDescent="0.25">
      <c r="A33" s="9">
        <f>(B33-Simulateur!$F$3)/365.25</f>
        <v>52.295687885010267</v>
      </c>
      <c r="B33" s="16">
        <v>39661</v>
      </c>
    </row>
    <row r="34" spans="1:2" x14ac:dyDescent="0.25">
      <c r="A34" s="9">
        <f>(B34-Simulateur!$F$3)/365.25</f>
        <v>52.380561259411365</v>
      </c>
      <c r="B34" s="16">
        <v>39692</v>
      </c>
    </row>
    <row r="35" spans="1:2" x14ac:dyDescent="0.25">
      <c r="A35" s="9">
        <f>(B35-Simulateur!$F$3)/365.25</f>
        <v>52.462696783025322</v>
      </c>
      <c r="B35" s="16">
        <v>39722</v>
      </c>
    </row>
    <row r="36" spans="1:2" x14ac:dyDescent="0.25">
      <c r="A36" s="9">
        <f>(B36-Simulateur!$F$3)/365.25</f>
        <v>52.547570157426421</v>
      </c>
      <c r="B36" s="16">
        <v>39753</v>
      </c>
    </row>
    <row r="37" spans="1:2" ht="15.75" thickBot="1" x14ac:dyDescent="0.3">
      <c r="A37" s="9">
        <f>(B37-Simulateur!$F$3)/365.25</f>
        <v>52.629705681040384</v>
      </c>
      <c r="B37" s="17">
        <v>39783</v>
      </c>
    </row>
    <row r="38" spans="1:2" x14ac:dyDescent="0.25">
      <c r="A38" s="9">
        <f>(B38-Simulateur!$F$3)/365.25</f>
        <v>52.714579055441476</v>
      </c>
      <c r="B38" s="2">
        <v>39814</v>
      </c>
    </row>
    <row r="39" spans="1:2" x14ac:dyDescent="0.25">
      <c r="A39" s="9">
        <f>(B39-Simulateur!$F$3)/365.25</f>
        <v>52.799452429842574</v>
      </c>
      <c r="B39" s="2">
        <v>39845</v>
      </c>
    </row>
    <row r="40" spans="1:2" x14ac:dyDescent="0.25">
      <c r="A40" s="9">
        <f>(B40-Simulateur!$F$3)/365.25</f>
        <v>52.876112251882276</v>
      </c>
      <c r="B40" s="2">
        <v>39873</v>
      </c>
    </row>
    <row r="41" spans="1:2" x14ac:dyDescent="0.25">
      <c r="A41" s="9">
        <f>(B41-Simulateur!$F$3)/365.25</f>
        <v>52.960985626283367</v>
      </c>
      <c r="B41" s="2">
        <v>39904</v>
      </c>
    </row>
    <row r="42" spans="1:2" x14ac:dyDescent="0.25">
      <c r="A42" s="9">
        <f>(B42-Simulateur!$F$3)/365.25</f>
        <v>53.043121149897331</v>
      </c>
      <c r="B42" s="2">
        <v>39934</v>
      </c>
    </row>
    <row r="43" spans="1:2" x14ac:dyDescent="0.25">
      <c r="A43" s="9">
        <f>(B43-Simulateur!$F$3)/365.25</f>
        <v>53.127994524298423</v>
      </c>
      <c r="B43" s="2">
        <v>39965</v>
      </c>
    </row>
    <row r="44" spans="1:2" x14ac:dyDescent="0.25">
      <c r="A44" s="9">
        <f>(B44-Simulateur!$F$3)/365.25</f>
        <v>53.210130047912386</v>
      </c>
      <c r="B44" s="2">
        <v>39995</v>
      </c>
    </row>
    <row r="45" spans="1:2" x14ac:dyDescent="0.25">
      <c r="A45" s="9">
        <f>(B45-Simulateur!$F$3)/365.25</f>
        <v>53.295003422313485</v>
      </c>
      <c r="B45" s="2">
        <v>40026</v>
      </c>
    </row>
    <row r="46" spans="1:2" x14ac:dyDescent="0.25">
      <c r="A46" s="9">
        <f>(B46-Simulateur!$F$3)/365.25</f>
        <v>53.379876796714576</v>
      </c>
      <c r="B46" s="2">
        <v>40057</v>
      </c>
    </row>
    <row r="47" spans="1:2" x14ac:dyDescent="0.25">
      <c r="A47" s="9">
        <f>(B47-Simulateur!$F$3)/365.25</f>
        <v>53.46201232032854</v>
      </c>
      <c r="B47" s="2">
        <v>40087</v>
      </c>
    </row>
    <row r="48" spans="1:2" x14ac:dyDescent="0.25">
      <c r="A48" s="9">
        <f>(B48-Simulateur!$F$3)/365.25</f>
        <v>53.546885694729639</v>
      </c>
      <c r="B48" s="2">
        <v>40118</v>
      </c>
    </row>
    <row r="49" spans="1:2" ht="15.75" thickBot="1" x14ac:dyDescent="0.3">
      <c r="A49" s="9">
        <f>(B49-Simulateur!$F$3)/365.25</f>
        <v>53.629021218343603</v>
      </c>
      <c r="B49" s="2">
        <v>40148</v>
      </c>
    </row>
    <row r="50" spans="1:2" x14ac:dyDescent="0.25">
      <c r="A50" s="9">
        <f>(B50-Simulateur!$F$3)/365.25</f>
        <v>53.713894592744694</v>
      </c>
      <c r="B50" s="15">
        <v>40179</v>
      </c>
    </row>
    <row r="51" spans="1:2" x14ac:dyDescent="0.25">
      <c r="A51" s="9">
        <f>(B51-Simulateur!$F$3)/365.25</f>
        <v>53.798767967145793</v>
      </c>
      <c r="B51" s="16">
        <v>40210</v>
      </c>
    </row>
    <row r="52" spans="1:2" x14ac:dyDescent="0.25">
      <c r="A52" s="9">
        <f>(B52-Simulateur!$F$3)/365.25</f>
        <v>53.875427789185487</v>
      </c>
      <c r="B52" s="16">
        <v>40238</v>
      </c>
    </row>
    <row r="53" spans="1:2" x14ac:dyDescent="0.25">
      <c r="A53" s="9">
        <f>(B53-Simulateur!$F$3)/365.25</f>
        <v>53.960301163586585</v>
      </c>
      <c r="B53" s="16">
        <v>40269</v>
      </c>
    </row>
    <row r="54" spans="1:2" x14ac:dyDescent="0.25">
      <c r="A54" s="9">
        <f>(B54-Simulateur!$F$3)/365.25</f>
        <v>54.042436687200549</v>
      </c>
      <c r="B54" s="16">
        <v>40299</v>
      </c>
    </row>
    <row r="55" spans="1:2" x14ac:dyDescent="0.25">
      <c r="A55" s="9">
        <f>(B55-Simulateur!$F$3)/365.25</f>
        <v>54.127310061601641</v>
      </c>
      <c r="B55" s="16">
        <v>40330</v>
      </c>
    </row>
    <row r="56" spans="1:2" x14ac:dyDescent="0.25">
      <c r="A56" s="9">
        <f>(B56-Simulateur!$F$3)/365.25</f>
        <v>54.209445585215605</v>
      </c>
      <c r="B56" s="16">
        <v>40360</v>
      </c>
    </row>
    <row r="57" spans="1:2" x14ac:dyDescent="0.25">
      <c r="A57" s="9">
        <f>(B57-Simulateur!$F$3)/365.25</f>
        <v>54.294318959616703</v>
      </c>
      <c r="B57" s="16">
        <v>40391</v>
      </c>
    </row>
    <row r="58" spans="1:2" x14ac:dyDescent="0.25">
      <c r="A58" s="9">
        <f>(B58-Simulateur!$F$3)/365.25</f>
        <v>54.379192334017795</v>
      </c>
      <c r="B58" s="16">
        <v>40422</v>
      </c>
    </row>
    <row r="59" spans="1:2" x14ac:dyDescent="0.25">
      <c r="A59" s="9">
        <f>(B59-Simulateur!$F$3)/365.25</f>
        <v>54.461327857631758</v>
      </c>
      <c r="B59" s="16">
        <v>40452</v>
      </c>
    </row>
    <row r="60" spans="1:2" x14ac:dyDescent="0.25">
      <c r="A60" s="9">
        <f>(B60-Simulateur!$F$3)/365.25</f>
        <v>54.546201232032857</v>
      </c>
      <c r="B60" s="16">
        <v>40483</v>
      </c>
    </row>
    <row r="61" spans="1:2" ht="15.75" thickBot="1" x14ac:dyDescent="0.3">
      <c r="A61" s="9">
        <f>(B61-Simulateur!$F$3)/365.25</f>
        <v>54.628336755646821</v>
      </c>
      <c r="B61" s="17">
        <v>40513</v>
      </c>
    </row>
    <row r="62" spans="1:2" x14ac:dyDescent="0.25">
      <c r="A62" s="9">
        <f>(B62-Simulateur!$F$3)/365.25</f>
        <v>54.713210130047912</v>
      </c>
      <c r="B62" s="16">
        <v>40544</v>
      </c>
    </row>
    <row r="63" spans="1:2" x14ac:dyDescent="0.25">
      <c r="A63" s="9">
        <f>(B63-Simulateur!$F$3)/365.25</f>
        <v>54.798083504449011</v>
      </c>
      <c r="B63" s="16">
        <v>40575</v>
      </c>
    </row>
    <row r="64" spans="1:2" x14ac:dyDescent="0.25">
      <c r="A64" s="9">
        <f>(B64-Simulateur!$F$3)/365.25</f>
        <v>54.874743326488705</v>
      </c>
      <c r="B64" s="16">
        <v>40603</v>
      </c>
    </row>
    <row r="65" spans="1:2" x14ac:dyDescent="0.25">
      <c r="A65" s="9">
        <f>(B65-Simulateur!$F$3)/365.25</f>
        <v>54.959616700889804</v>
      </c>
      <c r="B65" s="16">
        <v>40634</v>
      </c>
    </row>
    <row r="66" spans="1:2" x14ac:dyDescent="0.25">
      <c r="A66" s="9">
        <f>(B66-Simulateur!$F$3)/365.25</f>
        <v>55.041752224503767</v>
      </c>
      <c r="B66" s="16">
        <v>40664</v>
      </c>
    </row>
    <row r="67" spans="1:2" x14ac:dyDescent="0.25">
      <c r="A67" s="9">
        <f>(B67-Simulateur!$F$3)/365.25</f>
        <v>55.126625598904859</v>
      </c>
      <c r="B67" s="16">
        <v>40695</v>
      </c>
    </row>
    <row r="68" spans="1:2" x14ac:dyDescent="0.25">
      <c r="A68" s="9">
        <f>(B68-Simulateur!$F$3)/365.25</f>
        <v>55.208761122518823</v>
      </c>
      <c r="B68" s="16">
        <v>40725</v>
      </c>
    </row>
    <row r="69" spans="1:2" x14ac:dyDescent="0.25">
      <c r="A69" s="9">
        <f>(B69-Simulateur!$F$3)/365.25</f>
        <v>55.293634496919921</v>
      </c>
      <c r="B69" s="16">
        <v>40756</v>
      </c>
    </row>
    <row r="70" spans="1:2" x14ac:dyDescent="0.25">
      <c r="A70" s="9">
        <f>(B70-Simulateur!$F$3)/365.25</f>
        <v>55.378507871321013</v>
      </c>
      <c r="B70" s="16">
        <v>40787</v>
      </c>
    </row>
    <row r="71" spans="1:2" x14ac:dyDescent="0.25">
      <c r="A71" s="9">
        <f>(B71-Simulateur!$F$3)/365.25</f>
        <v>55.460643394934976</v>
      </c>
      <c r="B71" s="16">
        <v>40817</v>
      </c>
    </row>
    <row r="72" spans="1:2" x14ac:dyDescent="0.25">
      <c r="A72" s="9">
        <f>(B72-Simulateur!$F$3)/365.25</f>
        <v>55.545516769336068</v>
      </c>
      <c r="B72" s="16">
        <v>40848</v>
      </c>
    </row>
    <row r="73" spans="1:2" ht="15.75" thickBot="1" x14ac:dyDescent="0.3">
      <c r="A73" s="9">
        <f>(B73-Simulateur!$F$3)/365.25</f>
        <v>55.627652292950032</v>
      </c>
      <c r="B73" s="16">
        <v>40878</v>
      </c>
    </row>
    <row r="74" spans="1:2" x14ac:dyDescent="0.25">
      <c r="A74" s="9">
        <f>(B74-Simulateur!$F$3)/365.25</f>
        <v>55.71252566735113</v>
      </c>
      <c r="B74" s="15">
        <v>40909</v>
      </c>
    </row>
    <row r="75" spans="1:2" x14ac:dyDescent="0.25">
      <c r="A75" s="9">
        <f>(B75-Simulateur!$F$3)/365.25</f>
        <v>55.797399041752222</v>
      </c>
      <c r="B75" s="16">
        <v>40940</v>
      </c>
    </row>
    <row r="76" spans="1:2" x14ac:dyDescent="0.25">
      <c r="A76" s="9">
        <f>(B76-Simulateur!$F$3)/365.25</f>
        <v>55.876796714579058</v>
      </c>
      <c r="B76" s="16">
        <v>40969</v>
      </c>
    </row>
    <row r="77" spans="1:2" x14ac:dyDescent="0.25">
      <c r="A77" s="9">
        <f>(B77-Simulateur!$F$3)/365.25</f>
        <v>55.961670088980149</v>
      </c>
      <c r="B77" s="16">
        <v>41000</v>
      </c>
    </row>
    <row r="78" spans="1:2" x14ac:dyDescent="0.25">
      <c r="A78" s="9">
        <f>(B78-Simulateur!$F$3)/365.25</f>
        <v>56.043805612594113</v>
      </c>
      <c r="B78" s="16">
        <v>41030</v>
      </c>
    </row>
    <row r="79" spans="1:2" x14ac:dyDescent="0.25">
      <c r="A79" s="9">
        <f>(B79-Simulateur!$F$3)/365.25</f>
        <v>56.128678986995212</v>
      </c>
      <c r="B79" s="16">
        <v>41061</v>
      </c>
    </row>
    <row r="80" spans="1:2" x14ac:dyDescent="0.25">
      <c r="A80" s="9">
        <f>(B80-Simulateur!$F$3)/365.25</f>
        <v>56.210814510609168</v>
      </c>
      <c r="B80" s="16">
        <v>41091</v>
      </c>
    </row>
    <row r="81" spans="1:2" x14ac:dyDescent="0.25">
      <c r="A81" s="9">
        <f>(B81-Simulateur!$F$3)/365.25</f>
        <v>56.295687885010267</v>
      </c>
      <c r="B81" s="16">
        <v>41122</v>
      </c>
    </row>
    <row r="82" spans="1:2" x14ac:dyDescent="0.25">
      <c r="A82" s="9">
        <f>(B82-Simulateur!$F$3)/365.25</f>
        <v>56.380561259411365</v>
      </c>
      <c r="B82" s="16">
        <v>41153</v>
      </c>
    </row>
    <row r="83" spans="1:2" x14ac:dyDescent="0.25">
      <c r="A83" s="9">
        <f>(B83-Simulateur!$F$3)/365.25</f>
        <v>56.462696783025322</v>
      </c>
      <c r="B83" s="16">
        <v>41183</v>
      </c>
    </row>
    <row r="84" spans="1:2" x14ac:dyDescent="0.25">
      <c r="A84" s="9">
        <f>(B84-Simulateur!$F$3)/365.25</f>
        <v>56.547570157426421</v>
      </c>
      <c r="B84" s="16">
        <v>41214</v>
      </c>
    </row>
    <row r="85" spans="1:2" ht="15.75" thickBot="1" x14ac:dyDescent="0.3">
      <c r="A85" s="9">
        <f>(B85-Simulateur!$F$3)/365.25</f>
        <v>56.629705681040384</v>
      </c>
      <c r="B85" s="17">
        <v>41244</v>
      </c>
    </row>
    <row r="86" spans="1:2" x14ac:dyDescent="0.25">
      <c r="A86" s="9">
        <f>(B86-Simulateur!$F$3)/365.25</f>
        <v>56.714579055441476</v>
      </c>
      <c r="B86" s="15">
        <v>41275</v>
      </c>
    </row>
    <row r="87" spans="1:2" x14ac:dyDescent="0.25">
      <c r="A87" s="9">
        <f>(B87-Simulateur!$F$3)/365.25</f>
        <v>56.799452429842574</v>
      </c>
      <c r="B87" s="16">
        <v>41306</v>
      </c>
    </row>
    <row r="88" spans="1:2" x14ac:dyDescent="0.25">
      <c r="A88" s="9">
        <f>(B88-Simulateur!$F$3)/365.25</f>
        <v>56.876112251882276</v>
      </c>
      <c r="B88" s="16">
        <v>41334</v>
      </c>
    </row>
    <row r="89" spans="1:2" x14ac:dyDescent="0.25">
      <c r="A89" s="9">
        <f>(B89-Simulateur!$F$3)/365.25</f>
        <v>56.960985626283367</v>
      </c>
      <c r="B89" s="16">
        <v>41365</v>
      </c>
    </row>
    <row r="90" spans="1:2" x14ac:dyDescent="0.25">
      <c r="A90" s="9">
        <f>(B90-Simulateur!$F$3)/365.25</f>
        <v>57.043121149897331</v>
      </c>
      <c r="B90" s="16">
        <v>41395</v>
      </c>
    </row>
    <row r="91" spans="1:2" x14ac:dyDescent="0.25">
      <c r="A91" s="9">
        <f>(B91-Simulateur!$F$3)/365.25</f>
        <v>57.127994524298423</v>
      </c>
      <c r="B91" s="16">
        <v>41426</v>
      </c>
    </row>
    <row r="92" spans="1:2" x14ac:dyDescent="0.25">
      <c r="A92" s="9">
        <f>(B92-Simulateur!$F$3)/365.25</f>
        <v>57.210130047912386</v>
      </c>
      <c r="B92" s="16">
        <v>41456</v>
      </c>
    </row>
    <row r="93" spans="1:2" x14ac:dyDescent="0.25">
      <c r="A93" s="9">
        <f>(B93-Simulateur!$F$3)/365.25</f>
        <v>57.295003422313485</v>
      </c>
      <c r="B93" s="16">
        <v>41487</v>
      </c>
    </row>
    <row r="94" spans="1:2" x14ac:dyDescent="0.25">
      <c r="A94" s="9">
        <f>(B94-Simulateur!$F$3)/365.25</f>
        <v>57.379876796714576</v>
      </c>
      <c r="B94" s="16">
        <v>41518</v>
      </c>
    </row>
    <row r="95" spans="1:2" x14ac:dyDescent="0.25">
      <c r="A95" s="9">
        <f>(B95-Simulateur!$F$3)/365.25</f>
        <v>57.46201232032854</v>
      </c>
      <c r="B95" s="16">
        <v>41548</v>
      </c>
    </row>
    <row r="96" spans="1:2" x14ac:dyDescent="0.25">
      <c r="A96" s="9">
        <f>(B96-Simulateur!$F$3)/365.25</f>
        <v>57.546885694729639</v>
      </c>
      <c r="B96" s="16">
        <v>41579</v>
      </c>
    </row>
    <row r="97" spans="1:2" ht="15.75" thickBot="1" x14ac:dyDescent="0.3">
      <c r="A97" s="9">
        <f>(B97-Simulateur!$F$3)/365.25</f>
        <v>57.629021218343603</v>
      </c>
      <c r="B97" s="17">
        <v>41609</v>
      </c>
    </row>
    <row r="98" spans="1:2" x14ac:dyDescent="0.25">
      <c r="A98" s="9">
        <f>(B98-Simulateur!$F$3)/365.25</f>
        <v>57.713894592744694</v>
      </c>
      <c r="B98" s="2">
        <v>41640</v>
      </c>
    </row>
    <row r="99" spans="1:2" x14ac:dyDescent="0.25">
      <c r="A99" s="9">
        <f>(B99-Simulateur!$F$3)/365.25</f>
        <v>57.798767967145793</v>
      </c>
      <c r="B99" s="2">
        <v>41671</v>
      </c>
    </row>
    <row r="100" spans="1:2" x14ac:dyDescent="0.25">
      <c r="A100" s="9">
        <f>(B100-Simulateur!$F$3)/365.25</f>
        <v>57.875427789185487</v>
      </c>
      <c r="B100" s="2">
        <v>41699</v>
      </c>
    </row>
    <row r="101" spans="1:2" x14ac:dyDescent="0.25">
      <c r="A101" s="9">
        <f>(B101-Simulateur!$F$3)/365.25</f>
        <v>57.960301163586585</v>
      </c>
      <c r="B101" s="2">
        <v>41730</v>
      </c>
    </row>
    <row r="102" spans="1:2" x14ac:dyDescent="0.25">
      <c r="A102" s="9">
        <f>(B102-Simulateur!$F$3)/365.25</f>
        <v>58.042436687200549</v>
      </c>
      <c r="B102" s="2">
        <v>41760</v>
      </c>
    </row>
    <row r="103" spans="1:2" x14ac:dyDescent="0.25">
      <c r="A103" s="9">
        <f>(B103-Simulateur!$F$3)/365.25</f>
        <v>58.127310061601641</v>
      </c>
      <c r="B103" s="2">
        <v>41791</v>
      </c>
    </row>
    <row r="104" spans="1:2" x14ac:dyDescent="0.25">
      <c r="A104" s="9">
        <f>(B104-Simulateur!$F$3)/365.25</f>
        <v>58.209445585215605</v>
      </c>
      <c r="B104" s="2">
        <v>41821</v>
      </c>
    </row>
    <row r="105" spans="1:2" x14ac:dyDescent="0.25">
      <c r="A105" s="9">
        <f>(B105-Simulateur!$F$3)/365.25</f>
        <v>58.294318959616703</v>
      </c>
      <c r="B105" s="2">
        <v>41852</v>
      </c>
    </row>
    <row r="106" spans="1:2" x14ac:dyDescent="0.25">
      <c r="A106" s="9">
        <f>(B106-Simulateur!$F$3)/365.25</f>
        <v>58.379192334017795</v>
      </c>
      <c r="B106" s="2">
        <v>41883</v>
      </c>
    </row>
    <row r="107" spans="1:2" x14ac:dyDescent="0.25">
      <c r="A107" s="9">
        <f>(B107-Simulateur!$F$3)/365.25</f>
        <v>58.461327857631758</v>
      </c>
      <c r="B107" s="2">
        <v>41913</v>
      </c>
    </row>
    <row r="108" spans="1:2" x14ac:dyDescent="0.25">
      <c r="A108" s="9">
        <f>(B108-Simulateur!$F$3)/365.25</f>
        <v>58.546201232032857</v>
      </c>
      <c r="B108" s="2">
        <v>41944</v>
      </c>
    </row>
    <row r="109" spans="1:2" x14ac:dyDescent="0.25">
      <c r="A109" s="9">
        <f>(B109-Simulateur!$F$3)/365.25</f>
        <v>58.628336755646821</v>
      </c>
      <c r="B109" s="2">
        <v>41974</v>
      </c>
    </row>
    <row r="110" spans="1:2" x14ac:dyDescent="0.25">
      <c r="A110" s="9">
        <f>(B110-Simulateur!$F$3)/365.25</f>
        <v>58.713210130047912</v>
      </c>
      <c r="B110" s="2">
        <v>42005</v>
      </c>
    </row>
    <row r="111" spans="1:2" x14ac:dyDescent="0.25">
      <c r="A111" s="9">
        <f>(B111-Simulateur!$F$3)/365.25</f>
        <v>58.798083504449011</v>
      </c>
      <c r="B111" s="2">
        <v>42036</v>
      </c>
    </row>
    <row r="112" spans="1:2" x14ac:dyDescent="0.25">
      <c r="A112" s="9">
        <f>(B112-Simulateur!$F$3)/365.25</f>
        <v>58.874743326488705</v>
      </c>
      <c r="B112" s="2">
        <v>42064</v>
      </c>
    </row>
    <row r="113" spans="1:3" x14ac:dyDescent="0.25">
      <c r="A113" s="9">
        <f>(B113-Simulateur!$F$3)/365.25</f>
        <v>58.959616700889804</v>
      </c>
      <c r="B113" s="2">
        <v>42095</v>
      </c>
    </row>
    <row r="114" spans="1:3" x14ac:dyDescent="0.25">
      <c r="A114" s="9">
        <f>(B114-Simulateur!$F$3)/365.25</f>
        <v>59.041752224503767</v>
      </c>
      <c r="B114" s="2">
        <v>42125</v>
      </c>
    </row>
    <row r="115" spans="1:3" x14ac:dyDescent="0.25">
      <c r="A115" s="9">
        <f>(B115-Simulateur!$F$3)/365.25</f>
        <v>59.126625598904859</v>
      </c>
      <c r="B115" s="2">
        <v>42156</v>
      </c>
    </row>
    <row r="116" spans="1:3" x14ac:dyDescent="0.25">
      <c r="A116" s="9">
        <f>(B116-Simulateur!$F$3)/365.25</f>
        <v>59.208761122518823</v>
      </c>
      <c r="B116" s="2">
        <v>42186</v>
      </c>
    </row>
    <row r="117" spans="1:3" x14ac:dyDescent="0.25">
      <c r="A117" s="9">
        <f>(B117-Simulateur!$F$3)/365.25</f>
        <v>59.293634496919921</v>
      </c>
      <c r="B117" s="2">
        <v>42217</v>
      </c>
    </row>
    <row r="118" spans="1:3" x14ac:dyDescent="0.25">
      <c r="A118" s="9">
        <f>(B118-Simulateur!$F$3)/365.25</f>
        <v>59.455167693360714</v>
      </c>
      <c r="B118" s="2">
        <v>42276</v>
      </c>
    </row>
    <row r="119" spans="1:3" x14ac:dyDescent="0.25">
      <c r="A119" s="9">
        <f>(B119-Simulateur!$F$3)/365.25</f>
        <v>59.460643394934976</v>
      </c>
      <c r="B119" s="2">
        <v>42278</v>
      </c>
    </row>
    <row r="120" spans="1:3" x14ac:dyDescent="0.25">
      <c r="A120" s="9">
        <f>(B120-Simulateur!$F$3)/365.25</f>
        <v>59.545516769336068</v>
      </c>
      <c r="B120" s="2">
        <v>42309</v>
      </c>
    </row>
    <row r="121" spans="1:3" ht="15.75" thickBot="1" x14ac:dyDescent="0.3">
      <c r="A121" s="9">
        <f>(B121-Simulateur!$F$3)/365.25</f>
        <v>59.627652292950032</v>
      </c>
      <c r="B121" s="2">
        <v>42339</v>
      </c>
    </row>
    <row r="122" spans="1:3" x14ac:dyDescent="0.25">
      <c r="A122" s="9">
        <f>(B122-Simulateur!$F$3)/365.25</f>
        <v>59.71252566735113</v>
      </c>
      <c r="B122" s="11">
        <v>42370</v>
      </c>
      <c r="C122" s="12"/>
    </row>
    <row r="123" spans="1:3" x14ac:dyDescent="0.25">
      <c r="A123" s="9">
        <f>(B123-Simulateur!$F$3)/365.25</f>
        <v>59.797399041752222</v>
      </c>
      <c r="B123" s="2">
        <v>42401</v>
      </c>
      <c r="C123" s="13"/>
    </row>
    <row r="124" spans="1:3" x14ac:dyDescent="0.25">
      <c r="A124" s="9">
        <f>(B124-Simulateur!$F$3)/365.25</f>
        <v>59.876796714579058</v>
      </c>
      <c r="B124" s="2">
        <v>42430</v>
      </c>
      <c r="C124" s="13"/>
    </row>
    <row r="125" spans="1:3" x14ac:dyDescent="0.25">
      <c r="A125" s="9">
        <f>(B125-Simulateur!$F$3)/365.25</f>
        <v>59.961670088980149</v>
      </c>
      <c r="B125" s="2">
        <v>42461</v>
      </c>
      <c r="C125" s="13"/>
    </row>
    <row r="126" spans="1:3" x14ac:dyDescent="0.25">
      <c r="A126" s="9">
        <f>(B126-Simulateur!$F$3)/365.25</f>
        <v>60.043805612594113</v>
      </c>
      <c r="B126" s="2">
        <v>42491</v>
      </c>
      <c r="C126" s="13"/>
    </row>
    <row r="127" spans="1:3" x14ac:dyDescent="0.25">
      <c r="A127" s="9">
        <f>(B127-Simulateur!$F$3)/365.25</f>
        <v>60.128678986995212</v>
      </c>
      <c r="B127" s="2">
        <v>42522</v>
      </c>
      <c r="C127" s="13"/>
    </row>
    <row r="128" spans="1:3" x14ac:dyDescent="0.25">
      <c r="A128" s="9">
        <f>(B128-Simulateur!$F$3)/365.25</f>
        <v>60.210814510609168</v>
      </c>
      <c r="B128" s="2">
        <v>42552</v>
      </c>
      <c r="C128" s="13"/>
    </row>
    <row r="129" spans="1:3" x14ac:dyDescent="0.25">
      <c r="A129" s="9">
        <f>(B129-Simulateur!$F$3)/365.25</f>
        <v>60.295687885010267</v>
      </c>
      <c r="B129" s="2">
        <v>42583</v>
      </c>
      <c r="C129" s="13"/>
    </row>
    <row r="130" spans="1:3" x14ac:dyDescent="0.25">
      <c r="A130" s="9">
        <f>(B130-Simulateur!$F$3)/365.25</f>
        <v>60.380561259411365</v>
      </c>
      <c r="B130" s="2">
        <v>42614</v>
      </c>
      <c r="C130" s="13"/>
    </row>
    <row r="131" spans="1:3" x14ac:dyDescent="0.25">
      <c r="A131" s="9">
        <f>(B131-Simulateur!$F$3)/365.25</f>
        <v>60.462696783025322</v>
      </c>
      <c r="B131" s="2">
        <v>42644</v>
      </c>
      <c r="C131" s="13"/>
    </row>
    <row r="132" spans="1:3" x14ac:dyDescent="0.25">
      <c r="A132" s="9">
        <f>(B132-Simulateur!$F$3)/365.25</f>
        <v>60.547570157426421</v>
      </c>
      <c r="B132" s="2">
        <v>42675</v>
      </c>
      <c r="C132" s="13"/>
    </row>
    <row r="133" spans="1:3" ht="15.75" thickBot="1" x14ac:dyDescent="0.3">
      <c r="A133" s="9">
        <f>(B133-Simulateur!$F$3)/365.25</f>
        <v>60.629705681040384</v>
      </c>
      <c r="B133" s="4">
        <v>42705</v>
      </c>
      <c r="C133" s="14"/>
    </row>
    <row r="134" spans="1:3" x14ac:dyDescent="0.25">
      <c r="A134" s="9">
        <f>(B134-Simulateur!$F$3)/365.25</f>
        <v>60.714579055441476</v>
      </c>
      <c r="B134" s="2">
        <v>42736</v>
      </c>
      <c r="C134" s="3">
        <f>Simulateur!L4</f>
        <v>176</v>
      </c>
    </row>
    <row r="135" spans="1:3" x14ac:dyDescent="0.25">
      <c r="A135" s="9">
        <f>(B135-Simulateur!$F$3)/365.25</f>
        <v>60.799452429842574</v>
      </c>
      <c r="B135" s="2">
        <v>42767</v>
      </c>
      <c r="C135" s="3">
        <f>C134</f>
        <v>176</v>
      </c>
    </row>
    <row r="136" spans="1:3" x14ac:dyDescent="0.25">
      <c r="A136" s="9">
        <f>(B136-Simulateur!$F$3)/365.25</f>
        <v>60.876112251882276</v>
      </c>
      <c r="B136" s="2">
        <v>42795</v>
      </c>
      <c r="C136" s="3">
        <f>C135+1</f>
        <v>177</v>
      </c>
    </row>
    <row r="137" spans="1:3" x14ac:dyDescent="0.25">
      <c r="A137" s="9">
        <f>(B137-Simulateur!$F$3)/365.25</f>
        <v>60.960985626283367</v>
      </c>
      <c r="B137" s="2">
        <v>42826</v>
      </c>
      <c r="C137" s="3">
        <f>C136</f>
        <v>177</v>
      </c>
    </row>
    <row r="138" spans="1:3" x14ac:dyDescent="0.25">
      <c r="A138" s="9">
        <f>(B138-Simulateur!$F$3)/365.25</f>
        <v>61.043121149897331</v>
      </c>
      <c r="B138" s="2">
        <v>42856</v>
      </c>
      <c r="C138" s="3">
        <f>C137</f>
        <v>177</v>
      </c>
    </row>
    <row r="139" spans="1:3" x14ac:dyDescent="0.25">
      <c r="A139" s="9">
        <f>(B139-Simulateur!$F$3)/365.25</f>
        <v>61.127994524298423</v>
      </c>
      <c r="B139" s="2">
        <v>42887</v>
      </c>
      <c r="C139" s="3">
        <f>C136+1</f>
        <v>178</v>
      </c>
    </row>
    <row r="140" spans="1:3" x14ac:dyDescent="0.25">
      <c r="A140" s="9">
        <f>(B140-Simulateur!$F$3)/365.25</f>
        <v>61.210130047912386</v>
      </c>
      <c r="B140" s="2">
        <v>42917</v>
      </c>
      <c r="C140" s="3">
        <f>C139</f>
        <v>178</v>
      </c>
    </row>
    <row r="141" spans="1:3" x14ac:dyDescent="0.25">
      <c r="A141" s="9">
        <f>(B141-Simulateur!$F$3)/365.25</f>
        <v>61.295003422313485</v>
      </c>
      <c r="B141" s="2">
        <v>42948</v>
      </c>
      <c r="C141" s="3">
        <f>C140</f>
        <v>178</v>
      </c>
    </row>
    <row r="142" spans="1:3" x14ac:dyDescent="0.25">
      <c r="A142" s="9">
        <f>(B142-Simulateur!$F$3)/365.25</f>
        <v>61.379876796714576</v>
      </c>
      <c r="B142" s="2">
        <v>42979</v>
      </c>
      <c r="C142" s="3">
        <f>C139+1</f>
        <v>179</v>
      </c>
    </row>
    <row r="143" spans="1:3" x14ac:dyDescent="0.25">
      <c r="A143" s="9">
        <f>(B143-Simulateur!$F$3)/365.25</f>
        <v>61.46201232032854</v>
      </c>
      <c r="B143" s="2">
        <v>43009</v>
      </c>
      <c r="C143" s="3">
        <f>C142</f>
        <v>179</v>
      </c>
    </row>
    <row r="144" spans="1:3" x14ac:dyDescent="0.25">
      <c r="A144" s="9">
        <f>(B144-Simulateur!$F$3)/365.25</f>
        <v>61.546885694729639</v>
      </c>
      <c r="B144" s="2">
        <v>43040</v>
      </c>
      <c r="C144" s="3">
        <f>C143</f>
        <v>179</v>
      </c>
    </row>
    <row r="145" spans="1:3" ht="15.75" thickBot="1" x14ac:dyDescent="0.3">
      <c r="A145" s="9">
        <f>(B145-Simulateur!$F$3)/365.25</f>
        <v>61.629021218343603</v>
      </c>
      <c r="B145" s="4">
        <v>43070</v>
      </c>
      <c r="C145" s="5">
        <f>C142+1</f>
        <v>180</v>
      </c>
    </row>
    <row r="146" spans="1:3" x14ac:dyDescent="0.25">
      <c r="A146" s="9">
        <f>(B146-Simulateur!$F$3)/365.25</f>
        <v>61.713894592744694</v>
      </c>
      <c r="B146" s="2">
        <v>43101</v>
      </c>
      <c r="C146" s="3">
        <f>C145</f>
        <v>180</v>
      </c>
    </row>
    <row r="147" spans="1:3" x14ac:dyDescent="0.25">
      <c r="A147" s="9">
        <f>(B147-Simulateur!$F$3)/365.25</f>
        <v>61.798767967145793</v>
      </c>
      <c r="B147" s="2">
        <v>43132</v>
      </c>
      <c r="C147" s="3">
        <f>C146</f>
        <v>180</v>
      </c>
    </row>
    <row r="148" spans="1:3" x14ac:dyDescent="0.25">
      <c r="A148" s="9">
        <f>(B148-Simulateur!$F$3)/365.25</f>
        <v>61.875427789185487</v>
      </c>
      <c r="B148" s="2">
        <v>43160</v>
      </c>
      <c r="C148" s="3">
        <f>C145+1</f>
        <v>181</v>
      </c>
    </row>
    <row r="149" spans="1:3" x14ac:dyDescent="0.25">
      <c r="A149" s="9">
        <f>(B149-Simulateur!$F$3)/365.25</f>
        <v>61.960301163586585</v>
      </c>
      <c r="B149" s="2">
        <v>43191</v>
      </c>
      <c r="C149" s="3">
        <f>C148</f>
        <v>181</v>
      </c>
    </row>
    <row r="150" spans="1:3" x14ac:dyDescent="0.25">
      <c r="A150" s="9">
        <f>(B150-Simulateur!$F$3)/365.25</f>
        <v>62.042436687200549</v>
      </c>
      <c r="B150" s="2">
        <v>43221</v>
      </c>
      <c r="C150" s="3">
        <f>C149</f>
        <v>181</v>
      </c>
    </row>
    <row r="151" spans="1:3" x14ac:dyDescent="0.25">
      <c r="A151" s="9">
        <f>(B151-Simulateur!$F$3)/365.25</f>
        <v>62.127310061601641</v>
      </c>
      <c r="B151" s="2">
        <v>43252</v>
      </c>
      <c r="C151" s="3">
        <f>C148+1</f>
        <v>182</v>
      </c>
    </row>
    <row r="152" spans="1:3" x14ac:dyDescent="0.25">
      <c r="A152" s="9">
        <f>(B152-Simulateur!$F$3)/365.25</f>
        <v>62.209445585215605</v>
      </c>
      <c r="B152" s="2">
        <v>43282</v>
      </c>
      <c r="C152" s="3">
        <f>C151</f>
        <v>182</v>
      </c>
    </row>
    <row r="153" spans="1:3" x14ac:dyDescent="0.25">
      <c r="A153" s="9">
        <f>(B153-Simulateur!$F$3)/365.25</f>
        <v>62.294318959616703</v>
      </c>
      <c r="B153" s="2">
        <v>43313</v>
      </c>
      <c r="C153" s="3">
        <f>C152</f>
        <v>182</v>
      </c>
    </row>
    <row r="154" spans="1:3" x14ac:dyDescent="0.25">
      <c r="A154" s="9">
        <f>(B154-Simulateur!$F$3)/365.25</f>
        <v>62.379192334017795</v>
      </c>
      <c r="B154" s="2">
        <v>43344</v>
      </c>
      <c r="C154" s="3">
        <f>C151+1</f>
        <v>183</v>
      </c>
    </row>
    <row r="155" spans="1:3" x14ac:dyDescent="0.25">
      <c r="A155" s="9">
        <f>(B155-Simulateur!$F$3)/365.25</f>
        <v>62.461327857631758</v>
      </c>
      <c r="B155" s="2">
        <v>43374</v>
      </c>
      <c r="C155" s="3">
        <f>C154</f>
        <v>183</v>
      </c>
    </row>
    <row r="156" spans="1:3" x14ac:dyDescent="0.25">
      <c r="A156" s="9">
        <f>(B156-Simulateur!$F$3)/365.25</f>
        <v>62.546201232032857</v>
      </c>
      <c r="B156" s="2">
        <v>43405</v>
      </c>
      <c r="C156" s="3">
        <f>C155</f>
        <v>183</v>
      </c>
    </row>
    <row r="157" spans="1:3" ht="15.75" thickBot="1" x14ac:dyDescent="0.3">
      <c r="A157" s="9">
        <f>(B157-Simulateur!$F$3)/365.25</f>
        <v>62.628336755646821</v>
      </c>
      <c r="B157" s="4">
        <v>43435</v>
      </c>
      <c r="C157" s="5">
        <f>C154+1</f>
        <v>184</v>
      </c>
    </row>
    <row r="158" spans="1:3" x14ac:dyDescent="0.25">
      <c r="A158" s="9">
        <f>(B158-Simulateur!$F$3)/365.25</f>
        <v>62.713210130047912</v>
      </c>
      <c r="B158" s="2">
        <v>43466</v>
      </c>
      <c r="C158" s="3">
        <f>C157</f>
        <v>184</v>
      </c>
    </row>
    <row r="159" spans="1:3" x14ac:dyDescent="0.25">
      <c r="A159" s="9">
        <f>(B159-Simulateur!$F$3)/365.25</f>
        <v>62.798083504449011</v>
      </c>
      <c r="B159" s="2">
        <v>43497</v>
      </c>
      <c r="C159" s="3">
        <f>C158</f>
        <v>184</v>
      </c>
    </row>
    <row r="160" spans="1:3" x14ac:dyDescent="0.25">
      <c r="A160" s="9">
        <f>(B160-Simulateur!$F$3)/365.25</f>
        <v>62.874743326488705</v>
      </c>
      <c r="B160" s="2">
        <v>43525</v>
      </c>
      <c r="C160" s="3">
        <f>C157+1</f>
        <v>185</v>
      </c>
    </row>
    <row r="161" spans="1:3" x14ac:dyDescent="0.25">
      <c r="A161" s="9">
        <f>(B161-Simulateur!$F$3)/365.25</f>
        <v>62.959616700889804</v>
      </c>
      <c r="B161" s="2">
        <v>43556</v>
      </c>
      <c r="C161" s="3">
        <f>C160</f>
        <v>185</v>
      </c>
    </row>
    <row r="162" spans="1:3" x14ac:dyDescent="0.25">
      <c r="A162" s="9">
        <f>(B162-Simulateur!$F$3)/365.25</f>
        <v>63.041752224503767</v>
      </c>
      <c r="B162" s="2">
        <v>43586</v>
      </c>
      <c r="C162" s="3">
        <f>C161</f>
        <v>185</v>
      </c>
    </row>
    <row r="163" spans="1:3" x14ac:dyDescent="0.25">
      <c r="A163" s="9">
        <f>(B163-Simulateur!$F$3)/365.25</f>
        <v>63.126625598904859</v>
      </c>
      <c r="B163" s="2">
        <v>43617</v>
      </c>
      <c r="C163" s="3">
        <f>C160+1</f>
        <v>186</v>
      </c>
    </row>
    <row r="164" spans="1:3" x14ac:dyDescent="0.25">
      <c r="A164" s="9">
        <f>(B164-Simulateur!$F$3)/365.25</f>
        <v>63.208761122518823</v>
      </c>
      <c r="B164" s="2">
        <v>43647</v>
      </c>
      <c r="C164" s="3">
        <f>C163</f>
        <v>186</v>
      </c>
    </row>
    <row r="165" spans="1:3" x14ac:dyDescent="0.25">
      <c r="A165" s="9">
        <f>(B165-Simulateur!$F$3)/365.25</f>
        <v>63.293634496919921</v>
      </c>
      <c r="B165" s="2">
        <v>43678</v>
      </c>
      <c r="C165" s="3">
        <f>C164</f>
        <v>186</v>
      </c>
    </row>
    <row r="166" spans="1:3" x14ac:dyDescent="0.25">
      <c r="A166" s="9">
        <f>(B166-Simulateur!$F$3)/365.25</f>
        <v>63.378507871321013</v>
      </c>
      <c r="B166" s="2">
        <v>43709</v>
      </c>
      <c r="C166" s="3">
        <f>C163+1</f>
        <v>187</v>
      </c>
    </row>
    <row r="167" spans="1:3" x14ac:dyDescent="0.25">
      <c r="A167" s="9">
        <f>(B167-Simulateur!$F$3)/365.25</f>
        <v>63.460643394934976</v>
      </c>
      <c r="B167" s="2">
        <v>43739</v>
      </c>
      <c r="C167" s="3">
        <f>C166</f>
        <v>187</v>
      </c>
    </row>
    <row r="168" spans="1:3" x14ac:dyDescent="0.25">
      <c r="A168" s="9">
        <f>(B168-Simulateur!$F$3)/365.25</f>
        <v>63.545516769336068</v>
      </c>
      <c r="B168" s="2">
        <v>43770</v>
      </c>
      <c r="C168" s="3">
        <f>C167</f>
        <v>187</v>
      </c>
    </row>
    <row r="169" spans="1:3" ht="15.75" thickBot="1" x14ac:dyDescent="0.3">
      <c r="A169" s="9">
        <f>(B169-Simulateur!$F$3)/365.25</f>
        <v>63.627652292950032</v>
      </c>
      <c r="B169" s="4">
        <v>43800</v>
      </c>
      <c r="C169" s="5">
        <f>C166+1</f>
        <v>188</v>
      </c>
    </row>
    <row r="170" spans="1:3" x14ac:dyDescent="0.25">
      <c r="A170" s="9">
        <f>(B170-Simulateur!$F$3)/365.25</f>
        <v>63.71252566735113</v>
      </c>
      <c r="B170" s="2">
        <v>43831</v>
      </c>
      <c r="C170" s="3">
        <f>C169</f>
        <v>188</v>
      </c>
    </row>
    <row r="171" spans="1:3" x14ac:dyDescent="0.25">
      <c r="A171" s="9">
        <f>(B171-Simulateur!$F$3)/365.25</f>
        <v>63.797399041752222</v>
      </c>
      <c r="B171" s="2">
        <v>43862</v>
      </c>
      <c r="C171" s="3">
        <f>C170</f>
        <v>188</v>
      </c>
    </row>
    <row r="172" spans="1:3" x14ac:dyDescent="0.25">
      <c r="A172" s="9">
        <f>(B172-Simulateur!$F$3)/365.25</f>
        <v>63.876796714579058</v>
      </c>
      <c r="B172" s="2">
        <v>43891</v>
      </c>
      <c r="C172" s="3">
        <f>C169+1</f>
        <v>189</v>
      </c>
    </row>
    <row r="173" spans="1:3" x14ac:dyDescent="0.25">
      <c r="A173" s="9">
        <f>(B173-Simulateur!$F$3)/365.25</f>
        <v>63.961670088980149</v>
      </c>
      <c r="B173" s="2">
        <v>43922</v>
      </c>
      <c r="C173" s="3">
        <f>C172</f>
        <v>189</v>
      </c>
    </row>
    <row r="174" spans="1:3" x14ac:dyDescent="0.25">
      <c r="A174" s="9">
        <f>(B174-Simulateur!$F$3)/365.25</f>
        <v>64.043805612594113</v>
      </c>
      <c r="B174" s="2">
        <v>43952</v>
      </c>
      <c r="C174" s="3">
        <f>C173</f>
        <v>189</v>
      </c>
    </row>
    <row r="175" spans="1:3" x14ac:dyDescent="0.25">
      <c r="A175" s="9">
        <f>(B175-Simulateur!$F$3)/365.25</f>
        <v>64.128678986995212</v>
      </c>
      <c r="B175" s="2">
        <v>43983</v>
      </c>
      <c r="C175" s="3">
        <f>C172+1</f>
        <v>190</v>
      </c>
    </row>
    <row r="176" spans="1:3" x14ac:dyDescent="0.25">
      <c r="A176" s="9">
        <f>(B176-Simulateur!$F$3)/365.25</f>
        <v>64.210814510609168</v>
      </c>
      <c r="B176" s="2">
        <v>44013</v>
      </c>
      <c r="C176" s="3">
        <f>C175</f>
        <v>190</v>
      </c>
    </row>
    <row r="177" spans="1:3" x14ac:dyDescent="0.25">
      <c r="A177" s="9">
        <f>(B177-Simulateur!$F$3)/365.25</f>
        <v>64.295687885010267</v>
      </c>
      <c r="B177" s="2">
        <v>44044</v>
      </c>
      <c r="C177" s="3">
        <f>C176</f>
        <v>190</v>
      </c>
    </row>
    <row r="178" spans="1:3" x14ac:dyDescent="0.25">
      <c r="A178" s="9">
        <f>(B178-Simulateur!$F$3)/365.25</f>
        <v>64.380561259411365</v>
      </c>
      <c r="B178" s="2">
        <v>44075</v>
      </c>
      <c r="C178" s="3">
        <f>C175+1</f>
        <v>191</v>
      </c>
    </row>
    <row r="179" spans="1:3" x14ac:dyDescent="0.25">
      <c r="A179" s="9">
        <f>(B179-Simulateur!$F$3)/365.25</f>
        <v>64.462696783025322</v>
      </c>
      <c r="B179" s="2">
        <v>44105</v>
      </c>
      <c r="C179" s="3">
        <f>C178</f>
        <v>191</v>
      </c>
    </row>
    <row r="180" spans="1:3" x14ac:dyDescent="0.25">
      <c r="A180" s="9">
        <f>(B180-Simulateur!$F$3)/365.25</f>
        <v>64.547570157426421</v>
      </c>
      <c r="B180" s="2">
        <v>44136</v>
      </c>
      <c r="C180" s="3">
        <f>C179</f>
        <v>191</v>
      </c>
    </row>
    <row r="181" spans="1:3" ht="15.75" thickBot="1" x14ac:dyDescent="0.3">
      <c r="A181" s="9">
        <f>(B181-Simulateur!$F$3)/365.25</f>
        <v>64.629705681040377</v>
      </c>
      <c r="B181" s="4">
        <v>44166</v>
      </c>
      <c r="C181" s="5">
        <f>C178+1</f>
        <v>192</v>
      </c>
    </row>
    <row r="182" spans="1:3" x14ac:dyDescent="0.25">
      <c r="A182" s="9">
        <f>(B182-Simulateur!$F$3)/365.25</f>
        <v>64.714579055441476</v>
      </c>
      <c r="B182" s="2">
        <v>44197</v>
      </c>
      <c r="C182" s="3">
        <f>C181</f>
        <v>192</v>
      </c>
    </row>
    <row r="183" spans="1:3" x14ac:dyDescent="0.25">
      <c r="A183" s="9">
        <f>(B183-Simulateur!$F$3)/365.25</f>
        <v>64.799452429842574</v>
      </c>
      <c r="B183" s="2">
        <v>44228</v>
      </c>
      <c r="C183" s="3">
        <f>C182</f>
        <v>192</v>
      </c>
    </row>
    <row r="184" spans="1:3" x14ac:dyDescent="0.25">
      <c r="A184" s="9">
        <f>(B184-Simulateur!$F$3)/365.25</f>
        <v>64.876112251882276</v>
      </c>
      <c r="B184" s="2">
        <v>44256</v>
      </c>
      <c r="C184" s="3">
        <f>C181+1</f>
        <v>193</v>
      </c>
    </row>
    <row r="185" spans="1:3" x14ac:dyDescent="0.25">
      <c r="A185" s="9">
        <f>(B185-Simulateur!$F$3)/365.25</f>
        <v>64.960985626283374</v>
      </c>
      <c r="B185" s="2">
        <v>44287</v>
      </c>
      <c r="C185" s="3">
        <f>C184</f>
        <v>193</v>
      </c>
    </row>
    <row r="186" spans="1:3" x14ac:dyDescent="0.25">
      <c r="A186" s="9">
        <f>(B186-Simulateur!$F$3)/365.25</f>
        <v>65.043121149897331</v>
      </c>
      <c r="B186" s="2">
        <v>44317</v>
      </c>
      <c r="C186" s="3">
        <f>C185</f>
        <v>193</v>
      </c>
    </row>
    <row r="187" spans="1:3" x14ac:dyDescent="0.25">
      <c r="A187" s="9">
        <f>(B187-Simulateur!$F$3)/365.25</f>
        <v>65.12799452429843</v>
      </c>
      <c r="B187" s="2">
        <v>44348</v>
      </c>
      <c r="C187" s="3">
        <f>C184+1</f>
        <v>194</v>
      </c>
    </row>
    <row r="188" spans="1:3" x14ac:dyDescent="0.25">
      <c r="A188" s="9">
        <f>(B188-Simulateur!$F$3)/365.25</f>
        <v>65.210130047912386</v>
      </c>
      <c r="B188" s="2">
        <v>44378</v>
      </c>
      <c r="C188" s="3">
        <f>C187</f>
        <v>194</v>
      </c>
    </row>
    <row r="189" spans="1:3" x14ac:dyDescent="0.25">
      <c r="A189" s="9">
        <f>(B189-Simulateur!$F$3)/365.25</f>
        <v>65.295003422313485</v>
      </c>
      <c r="B189" s="2">
        <v>44409</v>
      </c>
      <c r="C189" s="3">
        <f>C188</f>
        <v>194</v>
      </c>
    </row>
    <row r="190" spans="1:3" x14ac:dyDescent="0.25">
      <c r="A190" s="9">
        <f>(B190-Simulateur!$F$3)/365.25</f>
        <v>65.379876796714584</v>
      </c>
      <c r="B190" s="2">
        <v>44440</v>
      </c>
      <c r="C190" s="3">
        <f>C187+1</f>
        <v>195</v>
      </c>
    </row>
    <row r="191" spans="1:3" x14ac:dyDescent="0.25">
      <c r="A191" s="9">
        <f>(B191-Simulateur!$F$3)/365.25</f>
        <v>65.46201232032854</v>
      </c>
      <c r="B191" s="2">
        <v>44470</v>
      </c>
      <c r="C191" s="3">
        <f>C190</f>
        <v>195</v>
      </c>
    </row>
    <row r="192" spans="1:3" x14ac:dyDescent="0.25">
      <c r="A192" s="9">
        <f>(B192-Simulateur!$F$3)/365.25</f>
        <v>65.546885694729639</v>
      </c>
      <c r="B192" s="2">
        <v>44501</v>
      </c>
      <c r="C192" s="3">
        <f>C191</f>
        <v>195</v>
      </c>
    </row>
    <row r="193" spans="1:3" ht="15.75" thickBot="1" x14ac:dyDescent="0.3">
      <c r="A193" s="9">
        <f>(B193-Simulateur!$F$3)/365.25</f>
        <v>65.629021218343595</v>
      </c>
      <c r="B193" s="4">
        <v>44531</v>
      </c>
      <c r="C193" s="5">
        <f>C190+1</f>
        <v>196</v>
      </c>
    </row>
    <row r="194" spans="1:3" x14ac:dyDescent="0.25">
      <c r="A194" s="9">
        <f>(B194-Simulateur!$F$3)/365.25</f>
        <v>65.713894592744694</v>
      </c>
      <c r="B194" s="2">
        <v>44562</v>
      </c>
      <c r="C194" s="3">
        <f>C193</f>
        <v>196</v>
      </c>
    </row>
    <row r="195" spans="1:3" x14ac:dyDescent="0.25">
      <c r="A195" s="9">
        <f>(B195-Simulateur!$F$3)/365.25</f>
        <v>65.798767967145793</v>
      </c>
      <c r="B195" s="2">
        <v>44593</v>
      </c>
      <c r="C195" s="3">
        <f>C194</f>
        <v>196</v>
      </c>
    </row>
    <row r="196" spans="1:3" x14ac:dyDescent="0.25">
      <c r="A196" s="9">
        <f>(B196-Simulateur!$F$3)/365.25</f>
        <v>65.875427789185494</v>
      </c>
      <c r="B196" s="2">
        <v>44621</v>
      </c>
      <c r="C196" s="3">
        <f>C193+1</f>
        <v>197</v>
      </c>
    </row>
    <row r="197" spans="1:3" x14ac:dyDescent="0.25">
      <c r="A197" s="9">
        <f>(B197-Simulateur!$F$3)/365.25</f>
        <v>65.960301163586578</v>
      </c>
      <c r="B197" s="2">
        <v>44652</v>
      </c>
      <c r="C197" s="3">
        <f>C196</f>
        <v>197</v>
      </c>
    </row>
    <row r="198" spans="1:3" x14ac:dyDescent="0.25">
      <c r="A198" s="9">
        <f>(B198-Simulateur!$F$3)/365.25</f>
        <v>66.042436687200549</v>
      </c>
      <c r="B198" s="2">
        <v>44682</v>
      </c>
      <c r="C198" s="3">
        <f>C197</f>
        <v>197</v>
      </c>
    </row>
    <row r="199" spans="1:3" x14ac:dyDescent="0.25">
      <c r="A199" s="9">
        <f>(B199-Simulateur!$F$3)/365.25</f>
        <v>66.127310061601648</v>
      </c>
      <c r="B199" s="2">
        <v>44713</v>
      </c>
      <c r="C199" s="3">
        <f>C196+1</f>
        <v>198</v>
      </c>
    </row>
    <row r="200" spans="1:3" x14ac:dyDescent="0.25">
      <c r="A200" s="9">
        <f>(B200-Simulateur!$F$3)/365.25</f>
        <v>66.209445585215605</v>
      </c>
      <c r="B200" s="2">
        <v>44743</v>
      </c>
      <c r="C200" s="3">
        <f>C199</f>
        <v>198</v>
      </c>
    </row>
    <row r="201" spans="1:3" x14ac:dyDescent="0.25">
      <c r="A201" s="9">
        <f>(B201-Simulateur!$F$3)/365.25</f>
        <v>66.294318959616703</v>
      </c>
      <c r="B201" s="2">
        <v>44774</v>
      </c>
      <c r="C201" s="3">
        <f>C200</f>
        <v>198</v>
      </c>
    </row>
    <row r="202" spans="1:3" x14ac:dyDescent="0.25">
      <c r="A202" s="9">
        <f>(B202-Simulateur!$F$3)/365.25</f>
        <v>66.379192334017802</v>
      </c>
      <c r="B202" s="2">
        <v>44805</v>
      </c>
      <c r="C202" s="3">
        <f>C199+1</f>
        <v>199</v>
      </c>
    </row>
    <row r="203" spans="1:3" x14ac:dyDescent="0.25">
      <c r="A203" s="9">
        <f>(B203-Simulateur!$F$3)/365.25</f>
        <v>66.461327857631758</v>
      </c>
      <c r="B203" s="2">
        <v>44835</v>
      </c>
      <c r="C203" s="3">
        <f>C202</f>
        <v>199</v>
      </c>
    </row>
    <row r="204" spans="1:3" x14ac:dyDescent="0.25">
      <c r="A204" s="9">
        <f>(B204-Simulateur!$F$3)/365.25</f>
        <v>66.546201232032857</v>
      </c>
      <c r="B204" s="2">
        <v>44866</v>
      </c>
      <c r="C204" s="3">
        <f>C203</f>
        <v>199</v>
      </c>
    </row>
    <row r="205" spans="1:3" ht="15.75" thickBot="1" x14ac:dyDescent="0.3">
      <c r="A205" s="9">
        <f>(B205-Simulateur!$F$3)/365.25</f>
        <v>66.628336755646814</v>
      </c>
      <c r="B205" s="4">
        <v>44896</v>
      </c>
      <c r="C205" s="5">
        <f>C202+1</f>
        <v>200</v>
      </c>
    </row>
    <row r="206" spans="1:3" x14ac:dyDescent="0.25">
      <c r="A206" s="9">
        <f>(B206-Simulateur!$F$3)/365.25</f>
        <v>66.713210130047912</v>
      </c>
      <c r="B206" s="2">
        <v>44927</v>
      </c>
      <c r="C206" s="3">
        <f>C205</f>
        <v>200</v>
      </c>
    </row>
    <row r="207" spans="1:3" x14ac:dyDescent="0.25">
      <c r="A207" s="9">
        <f>(B207-Simulateur!$F$3)/365.25</f>
        <v>66.798083504449011</v>
      </c>
      <c r="B207" s="2">
        <v>44958</v>
      </c>
      <c r="C207" s="3">
        <f>C206</f>
        <v>200</v>
      </c>
    </row>
    <row r="208" spans="1:3" x14ac:dyDescent="0.25">
      <c r="A208" s="9">
        <f>(B208-Simulateur!$F$3)/365.25</f>
        <v>66.874743326488712</v>
      </c>
      <c r="B208" s="2">
        <v>44986</v>
      </c>
      <c r="C208" s="3">
        <f>C205+1</f>
        <v>201</v>
      </c>
    </row>
    <row r="209" spans="1:3" x14ac:dyDescent="0.25">
      <c r="A209" s="9">
        <f>(B209-Simulateur!$F$3)/365.25</f>
        <v>66.959616700889796</v>
      </c>
      <c r="B209" s="2">
        <v>45017</v>
      </c>
      <c r="C209" s="3">
        <f>C208</f>
        <v>201</v>
      </c>
    </row>
    <row r="210" spans="1:3" x14ac:dyDescent="0.25">
      <c r="A210" s="9">
        <f>(B210-Simulateur!$F$3)/365.25</f>
        <v>67.041752224503767</v>
      </c>
      <c r="B210" s="2">
        <v>45047</v>
      </c>
      <c r="C210" s="3">
        <f>C209</f>
        <v>201</v>
      </c>
    </row>
    <row r="211" spans="1:3" x14ac:dyDescent="0.25">
      <c r="A211" s="9">
        <f>(B211-Simulateur!$F$3)/365.25</f>
        <v>67.126625598904866</v>
      </c>
      <c r="B211" s="2">
        <v>45078</v>
      </c>
      <c r="C211" s="3">
        <f>C208+1</f>
        <v>202</v>
      </c>
    </row>
    <row r="212" spans="1:3" x14ac:dyDescent="0.25">
      <c r="A212" s="9">
        <f>(B212-Simulateur!$F$3)/365.25</f>
        <v>67.208761122518823</v>
      </c>
      <c r="B212" s="2">
        <v>45108</v>
      </c>
      <c r="C212" s="3">
        <f>C211</f>
        <v>202</v>
      </c>
    </row>
    <row r="213" spans="1:3" x14ac:dyDescent="0.25">
      <c r="A213" s="9">
        <f>(B213-Simulateur!$F$3)/365.25</f>
        <v>67.293634496919921</v>
      </c>
      <c r="B213" s="2">
        <v>45139</v>
      </c>
      <c r="C213" s="3">
        <f>C212</f>
        <v>202</v>
      </c>
    </row>
    <row r="214" spans="1:3" x14ac:dyDescent="0.25">
      <c r="A214" s="9">
        <f>(B214-Simulateur!$F$3)/365.25</f>
        <v>67.37850787132102</v>
      </c>
      <c r="B214" s="2">
        <v>45170</v>
      </c>
      <c r="C214" s="3">
        <f>C211+1</f>
        <v>203</v>
      </c>
    </row>
    <row r="215" spans="1:3" x14ac:dyDescent="0.25">
      <c r="A215" s="9">
        <f>(B215-Simulateur!$F$3)/365.25</f>
        <v>67.460643394934976</v>
      </c>
      <c r="B215" s="2">
        <v>45200</v>
      </c>
      <c r="C215" s="3">
        <f>C214</f>
        <v>203</v>
      </c>
    </row>
    <row r="216" spans="1:3" x14ac:dyDescent="0.25">
      <c r="A216" s="9">
        <f>(B216-Simulateur!$F$3)/365.25</f>
        <v>67.545516769336075</v>
      </c>
      <c r="B216" s="2">
        <v>45231</v>
      </c>
      <c r="C216" s="3">
        <f>C215</f>
        <v>203</v>
      </c>
    </row>
    <row r="217" spans="1:3" ht="15.75" thickBot="1" x14ac:dyDescent="0.3">
      <c r="A217" s="9">
        <f>(B217-Simulateur!$F$3)/365.25</f>
        <v>67.627652292950032</v>
      </c>
      <c r="B217" s="4">
        <v>45261</v>
      </c>
      <c r="C217" s="5">
        <f>C214+1</f>
        <v>204</v>
      </c>
    </row>
    <row r="218" spans="1:3" x14ac:dyDescent="0.25">
      <c r="A218" s="9">
        <f>(B218-Simulateur!$F$3)/365.25</f>
        <v>67.71252566735113</v>
      </c>
      <c r="B218" s="2">
        <v>45292</v>
      </c>
      <c r="C218" s="3">
        <f>C217</f>
        <v>204</v>
      </c>
    </row>
    <row r="219" spans="1:3" x14ac:dyDescent="0.25">
      <c r="A219" s="9">
        <f>(B219-Simulateur!$F$3)/365.25</f>
        <v>67.797399041752229</v>
      </c>
      <c r="B219" s="2">
        <v>45323</v>
      </c>
      <c r="C219" s="3">
        <f>C218</f>
        <v>204</v>
      </c>
    </row>
    <row r="220" spans="1:3" x14ac:dyDescent="0.25">
      <c r="A220" s="9">
        <f>(B220-Simulateur!$F$3)/365.25</f>
        <v>67.876796714579058</v>
      </c>
      <c r="B220" s="2">
        <v>45352</v>
      </c>
      <c r="C220" s="3">
        <f>C217+1</f>
        <v>205</v>
      </c>
    </row>
    <row r="221" spans="1:3" x14ac:dyDescent="0.25">
      <c r="A221" s="9">
        <f>(B221-Simulateur!$F$3)/365.25</f>
        <v>67.961670088980156</v>
      </c>
      <c r="B221" s="2">
        <v>45383</v>
      </c>
      <c r="C221" s="3">
        <f>C220</f>
        <v>205</v>
      </c>
    </row>
    <row r="222" spans="1:3" x14ac:dyDescent="0.25">
      <c r="A222" s="9">
        <f>(B222-Simulateur!$F$3)/365.25</f>
        <v>68.043805612594113</v>
      </c>
      <c r="B222" s="2">
        <v>45413</v>
      </c>
      <c r="C222" s="3">
        <f>C221</f>
        <v>205</v>
      </c>
    </row>
    <row r="223" spans="1:3" x14ac:dyDescent="0.25">
      <c r="A223" s="9">
        <f>(B223-Simulateur!$F$3)/365.25</f>
        <v>68.128678986995212</v>
      </c>
      <c r="B223" s="2">
        <v>45444</v>
      </c>
      <c r="C223" s="3">
        <f>C220+1</f>
        <v>206</v>
      </c>
    </row>
    <row r="224" spans="1:3" x14ac:dyDescent="0.25">
      <c r="A224" s="9">
        <f>(B224-Simulateur!$F$3)/365.25</f>
        <v>68.210814510609168</v>
      </c>
      <c r="B224" s="2">
        <v>45474</v>
      </c>
      <c r="C224" s="3">
        <f>C223</f>
        <v>206</v>
      </c>
    </row>
    <row r="225" spans="1:3" x14ac:dyDescent="0.25">
      <c r="A225" s="9">
        <f>(B225-Simulateur!$F$3)/365.25</f>
        <v>68.295687885010267</v>
      </c>
      <c r="B225" s="2">
        <v>45505</v>
      </c>
      <c r="C225" s="3">
        <f>C224</f>
        <v>206</v>
      </c>
    </row>
    <row r="226" spans="1:3" x14ac:dyDescent="0.25">
      <c r="A226" s="9">
        <f>(B226-Simulateur!$F$3)/365.25</f>
        <v>68.380561259411365</v>
      </c>
      <c r="B226" s="2">
        <v>45536</v>
      </c>
      <c r="C226" s="3">
        <f>C223+1</f>
        <v>207</v>
      </c>
    </row>
    <row r="227" spans="1:3" x14ac:dyDescent="0.25">
      <c r="A227" s="9">
        <f>(B227-Simulateur!$F$3)/365.25</f>
        <v>68.462696783025322</v>
      </c>
      <c r="B227" s="2">
        <v>45566</v>
      </c>
      <c r="C227" s="3">
        <f>C226</f>
        <v>207</v>
      </c>
    </row>
    <row r="228" spans="1:3" x14ac:dyDescent="0.25">
      <c r="A228" s="9">
        <f>(B228-Simulateur!$F$3)/365.25</f>
        <v>68.547570157426421</v>
      </c>
      <c r="B228" s="2">
        <v>45597</v>
      </c>
      <c r="C228" s="3">
        <f>C227</f>
        <v>207</v>
      </c>
    </row>
    <row r="229" spans="1:3" ht="15.75" thickBot="1" x14ac:dyDescent="0.3">
      <c r="A229" s="9">
        <f>(B229-Simulateur!$F$3)/365.25</f>
        <v>68.629705681040377</v>
      </c>
      <c r="B229" s="4">
        <v>45627</v>
      </c>
      <c r="C229" s="5">
        <f>C226+1</f>
        <v>208</v>
      </c>
    </row>
    <row r="230" spans="1:3" x14ac:dyDescent="0.25">
      <c r="A230" s="9">
        <f>(B230-Simulateur!$F$3)/365.25</f>
        <v>68.714579055441476</v>
      </c>
      <c r="B230" s="2">
        <v>45658</v>
      </c>
      <c r="C230" s="3">
        <f>C229</f>
        <v>208</v>
      </c>
    </row>
    <row r="231" spans="1:3" x14ac:dyDescent="0.25">
      <c r="A231" s="9">
        <f>(B231-Simulateur!$F$3)/365.25</f>
        <v>68.799452429842574</v>
      </c>
      <c r="B231" s="2">
        <v>45689</v>
      </c>
      <c r="C231" s="3">
        <f>C230</f>
        <v>208</v>
      </c>
    </row>
    <row r="232" spans="1:3" x14ac:dyDescent="0.25">
      <c r="A232" s="9">
        <f>(B232-Simulateur!$F$3)/365.25</f>
        <v>68.876112251882276</v>
      </c>
      <c r="B232" s="2">
        <v>45717</v>
      </c>
      <c r="C232" s="3">
        <f>C229+1</f>
        <v>209</v>
      </c>
    </row>
    <row r="233" spans="1:3" x14ac:dyDescent="0.25">
      <c r="A233" s="9">
        <f>(B233-Simulateur!$F$3)/365.25</f>
        <v>68.960985626283374</v>
      </c>
      <c r="B233" s="2">
        <v>45748</v>
      </c>
      <c r="C233" s="3">
        <f>C232</f>
        <v>209</v>
      </c>
    </row>
    <row r="234" spans="1:3" x14ac:dyDescent="0.25">
      <c r="A234" s="9">
        <f>(B234-Simulateur!$F$3)/365.25</f>
        <v>69.043121149897331</v>
      </c>
      <c r="B234" s="2">
        <v>45778</v>
      </c>
      <c r="C234" s="3">
        <f>C233</f>
        <v>209</v>
      </c>
    </row>
    <row r="235" spans="1:3" x14ac:dyDescent="0.25">
      <c r="A235" s="9">
        <f>(B235-Simulateur!$F$3)/365.25</f>
        <v>69.12799452429843</v>
      </c>
      <c r="B235" s="2">
        <v>45809</v>
      </c>
      <c r="C235" s="3">
        <f>C232+1</f>
        <v>210</v>
      </c>
    </row>
    <row r="236" spans="1:3" x14ac:dyDescent="0.25">
      <c r="A236" s="9">
        <f>(B236-Simulateur!$F$3)/365.25</f>
        <v>69.210130047912386</v>
      </c>
      <c r="B236" s="2">
        <v>45839</v>
      </c>
      <c r="C236" s="3">
        <f>C235</f>
        <v>210</v>
      </c>
    </row>
    <row r="237" spans="1:3" x14ac:dyDescent="0.25">
      <c r="A237" s="9">
        <f>(B237-Simulateur!$F$3)/365.25</f>
        <v>69.295003422313485</v>
      </c>
      <c r="B237" s="2">
        <v>45870</v>
      </c>
      <c r="C237" s="3">
        <f>C236</f>
        <v>210</v>
      </c>
    </row>
    <row r="238" spans="1:3" x14ac:dyDescent="0.25">
      <c r="A238" s="9">
        <f>(B238-Simulateur!$F$3)/365.25</f>
        <v>69.379876796714584</v>
      </c>
      <c r="B238" s="2">
        <v>45901</v>
      </c>
      <c r="C238" s="3">
        <f>C235+1</f>
        <v>211</v>
      </c>
    </row>
    <row r="239" spans="1:3" x14ac:dyDescent="0.25">
      <c r="A239" s="9">
        <f>(B239-Simulateur!$F$3)/365.25</f>
        <v>69.46201232032854</v>
      </c>
      <c r="B239" s="2">
        <v>45931</v>
      </c>
      <c r="C239" s="3">
        <f>C238</f>
        <v>211</v>
      </c>
    </row>
    <row r="240" spans="1:3" x14ac:dyDescent="0.25">
      <c r="A240" s="9">
        <f>(B240-Simulateur!$F$3)/365.25</f>
        <v>69.546885694729639</v>
      </c>
      <c r="B240" s="2">
        <v>45962</v>
      </c>
      <c r="C240" s="3">
        <f>C239</f>
        <v>211</v>
      </c>
    </row>
    <row r="241" spans="1:3" ht="15.75" thickBot="1" x14ac:dyDescent="0.3">
      <c r="A241" s="9">
        <f>(B241-Simulateur!$F$3)/365.25</f>
        <v>69.629021218343595</v>
      </c>
      <c r="B241" s="4">
        <v>45992</v>
      </c>
      <c r="C241" s="5">
        <f>C238+1</f>
        <v>212</v>
      </c>
    </row>
  </sheetData>
  <sheetProtection password="C7E0" sheet="1" objects="1" scenarios="1"/>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1"/>
  <sheetViews>
    <sheetView topLeftCell="A115" workbookViewId="0">
      <selection activeCell="A133" sqref="A133"/>
    </sheetView>
  </sheetViews>
  <sheetFormatPr baseColWidth="10" defaultRowHeight="15" x14ac:dyDescent="0.25"/>
  <cols>
    <col min="3" max="3" width="5.5703125" style="8" bestFit="1" customWidth="1"/>
  </cols>
  <sheetData>
    <row r="1" spans="1:2" ht="15.75" thickBot="1" x14ac:dyDescent="0.3"/>
    <row r="2" spans="1:2" x14ac:dyDescent="0.25">
      <c r="A2" s="18">
        <f>A3</f>
        <v>132</v>
      </c>
      <c r="B2" s="15">
        <v>38718</v>
      </c>
    </row>
    <row r="3" spans="1:2" x14ac:dyDescent="0.25">
      <c r="A3" s="18">
        <f>A4-1</f>
        <v>132</v>
      </c>
      <c r="B3" s="16">
        <v>38749</v>
      </c>
    </row>
    <row r="4" spans="1:2" x14ac:dyDescent="0.25">
      <c r="A4" s="18">
        <f>A5</f>
        <v>133</v>
      </c>
      <c r="B4" s="16">
        <v>38777</v>
      </c>
    </row>
    <row r="5" spans="1:2" x14ac:dyDescent="0.25">
      <c r="A5" s="18">
        <f>A6</f>
        <v>133</v>
      </c>
      <c r="B5" s="16">
        <v>38808</v>
      </c>
    </row>
    <row r="6" spans="1:2" x14ac:dyDescent="0.25">
      <c r="A6" s="18">
        <f>A7-1</f>
        <v>133</v>
      </c>
      <c r="B6" s="16">
        <v>38838</v>
      </c>
    </row>
    <row r="7" spans="1:2" x14ac:dyDescent="0.25">
      <c r="A7" s="18">
        <f>A8</f>
        <v>134</v>
      </c>
      <c r="B7" s="16">
        <v>38869</v>
      </c>
    </row>
    <row r="8" spans="1:2" x14ac:dyDescent="0.25">
      <c r="A8" s="18">
        <f>A9</f>
        <v>134</v>
      </c>
      <c r="B8" s="16">
        <v>38899</v>
      </c>
    </row>
    <row r="9" spans="1:2" x14ac:dyDescent="0.25">
      <c r="A9" s="18">
        <f>A10-1</f>
        <v>134</v>
      </c>
      <c r="B9" s="16">
        <v>38930</v>
      </c>
    </row>
    <row r="10" spans="1:2" x14ac:dyDescent="0.25">
      <c r="A10" s="18">
        <f>A11</f>
        <v>135</v>
      </c>
      <c r="B10" s="16">
        <v>38961</v>
      </c>
    </row>
    <row r="11" spans="1:2" x14ac:dyDescent="0.25">
      <c r="A11" s="18">
        <f>A12</f>
        <v>135</v>
      </c>
      <c r="B11" s="16">
        <v>38991</v>
      </c>
    </row>
    <row r="12" spans="1:2" x14ac:dyDescent="0.25">
      <c r="A12" s="18">
        <f>A13-1</f>
        <v>135</v>
      </c>
      <c r="B12" s="16">
        <v>39022</v>
      </c>
    </row>
    <row r="13" spans="1:2" ht="15.75" thickBot="1" x14ac:dyDescent="0.3">
      <c r="A13" s="19">
        <f>A14</f>
        <v>136</v>
      </c>
      <c r="B13" s="17">
        <v>39052</v>
      </c>
    </row>
    <row r="14" spans="1:2" x14ac:dyDescent="0.25">
      <c r="A14" s="18">
        <f>A15</f>
        <v>136</v>
      </c>
      <c r="B14" s="15">
        <v>39083</v>
      </c>
    </row>
    <row r="15" spans="1:2" x14ac:dyDescent="0.25">
      <c r="A15" s="18">
        <f>A16-1</f>
        <v>136</v>
      </c>
      <c r="B15" s="16">
        <v>39114</v>
      </c>
    </row>
    <row r="16" spans="1:2" x14ac:dyDescent="0.25">
      <c r="A16" s="18">
        <f>A17</f>
        <v>137</v>
      </c>
      <c r="B16" s="16">
        <v>39142</v>
      </c>
    </row>
    <row r="17" spans="1:2" x14ac:dyDescent="0.25">
      <c r="A17" s="18">
        <f>A18</f>
        <v>137</v>
      </c>
      <c r="B17" s="16">
        <v>39173</v>
      </c>
    </row>
    <row r="18" spans="1:2" x14ac:dyDescent="0.25">
      <c r="A18" s="18">
        <f>A19-1</f>
        <v>137</v>
      </c>
      <c r="B18" s="16">
        <v>39203</v>
      </c>
    </row>
    <row r="19" spans="1:2" x14ac:dyDescent="0.25">
      <c r="A19" s="18">
        <f>A20</f>
        <v>138</v>
      </c>
      <c r="B19" s="16">
        <v>39234</v>
      </c>
    </row>
    <row r="20" spans="1:2" x14ac:dyDescent="0.25">
      <c r="A20" s="18">
        <f>A21</f>
        <v>138</v>
      </c>
      <c r="B20" s="16">
        <v>39264</v>
      </c>
    </row>
    <row r="21" spans="1:2" x14ac:dyDescent="0.25">
      <c r="A21" s="18">
        <f>A22-1</f>
        <v>138</v>
      </c>
      <c r="B21" s="16">
        <v>39295</v>
      </c>
    </row>
    <row r="22" spans="1:2" x14ac:dyDescent="0.25">
      <c r="A22" s="18">
        <f>A23</f>
        <v>139</v>
      </c>
      <c r="B22" s="16">
        <v>39326</v>
      </c>
    </row>
    <row r="23" spans="1:2" x14ac:dyDescent="0.25">
      <c r="A23" s="18">
        <f>A24</f>
        <v>139</v>
      </c>
      <c r="B23" s="16">
        <v>39356</v>
      </c>
    </row>
    <row r="24" spans="1:2" x14ac:dyDescent="0.25">
      <c r="A24" s="18">
        <f>A25-1</f>
        <v>139</v>
      </c>
      <c r="B24" s="16">
        <v>39387</v>
      </c>
    </row>
    <row r="25" spans="1:2" ht="15.75" thickBot="1" x14ac:dyDescent="0.3">
      <c r="A25" s="19">
        <f>A26</f>
        <v>140</v>
      </c>
      <c r="B25" s="17">
        <v>39417</v>
      </c>
    </row>
    <row r="26" spans="1:2" x14ac:dyDescent="0.25">
      <c r="A26" s="18">
        <f>A27</f>
        <v>140</v>
      </c>
      <c r="B26" s="15">
        <v>39448</v>
      </c>
    </row>
    <row r="27" spans="1:2" x14ac:dyDescent="0.25">
      <c r="A27" s="18">
        <f>A28-1</f>
        <v>140</v>
      </c>
      <c r="B27" s="16">
        <v>39479</v>
      </c>
    </row>
    <row r="28" spans="1:2" x14ac:dyDescent="0.25">
      <c r="A28" s="18">
        <f>A29</f>
        <v>141</v>
      </c>
      <c r="B28" s="16">
        <v>39508</v>
      </c>
    </row>
    <row r="29" spans="1:2" x14ac:dyDescent="0.25">
      <c r="A29" s="18">
        <f>A30</f>
        <v>141</v>
      </c>
      <c r="B29" s="16">
        <v>39539</v>
      </c>
    </row>
    <row r="30" spans="1:2" x14ac:dyDescent="0.25">
      <c r="A30" s="18">
        <f>A31-1</f>
        <v>141</v>
      </c>
      <c r="B30" s="16">
        <v>39569</v>
      </c>
    </row>
    <row r="31" spans="1:2" x14ac:dyDescent="0.25">
      <c r="A31" s="18">
        <f>A32</f>
        <v>142</v>
      </c>
      <c r="B31" s="16">
        <v>39600</v>
      </c>
    </row>
    <row r="32" spans="1:2" x14ac:dyDescent="0.25">
      <c r="A32" s="18">
        <f>A33</f>
        <v>142</v>
      </c>
      <c r="B32" s="16">
        <v>39630</v>
      </c>
    </row>
    <row r="33" spans="1:2" x14ac:dyDescent="0.25">
      <c r="A33" s="18">
        <f>A34-1</f>
        <v>142</v>
      </c>
      <c r="B33" s="16">
        <v>39661</v>
      </c>
    </row>
    <row r="34" spans="1:2" x14ac:dyDescent="0.25">
      <c r="A34" s="18">
        <f>A35</f>
        <v>143</v>
      </c>
      <c r="B34" s="16">
        <v>39692</v>
      </c>
    </row>
    <row r="35" spans="1:2" x14ac:dyDescent="0.25">
      <c r="A35" s="18">
        <f>A36</f>
        <v>143</v>
      </c>
      <c r="B35" s="16">
        <v>39722</v>
      </c>
    </row>
    <row r="36" spans="1:2" x14ac:dyDescent="0.25">
      <c r="A36" s="18">
        <f>A37-1</f>
        <v>143</v>
      </c>
      <c r="B36" s="16">
        <v>39753</v>
      </c>
    </row>
    <row r="37" spans="1:2" ht="15.75" thickBot="1" x14ac:dyDescent="0.3">
      <c r="A37" s="19">
        <f>A38</f>
        <v>144</v>
      </c>
      <c r="B37" s="17">
        <v>39783</v>
      </c>
    </row>
    <row r="38" spans="1:2" x14ac:dyDescent="0.25">
      <c r="A38" s="18">
        <f>A39</f>
        <v>144</v>
      </c>
      <c r="B38" s="2">
        <v>39814</v>
      </c>
    </row>
    <row r="39" spans="1:2" x14ac:dyDescent="0.25">
      <c r="A39" s="18">
        <f>A40-1</f>
        <v>144</v>
      </c>
      <c r="B39" s="2">
        <v>39845</v>
      </c>
    </row>
    <row r="40" spans="1:2" x14ac:dyDescent="0.25">
      <c r="A40" s="18">
        <f>A41</f>
        <v>145</v>
      </c>
      <c r="B40" s="2">
        <v>39873</v>
      </c>
    </row>
    <row r="41" spans="1:2" x14ac:dyDescent="0.25">
      <c r="A41" s="18">
        <f>A42</f>
        <v>145</v>
      </c>
      <c r="B41" s="2">
        <v>39904</v>
      </c>
    </row>
    <row r="42" spans="1:2" x14ac:dyDescent="0.25">
      <c r="A42" s="18">
        <f>A43-1</f>
        <v>145</v>
      </c>
      <c r="B42" s="2">
        <v>39934</v>
      </c>
    </row>
    <row r="43" spans="1:2" x14ac:dyDescent="0.25">
      <c r="A43" s="18">
        <f>A44</f>
        <v>146</v>
      </c>
      <c r="B43" s="2">
        <v>39965</v>
      </c>
    </row>
    <row r="44" spans="1:2" x14ac:dyDescent="0.25">
      <c r="A44" s="18">
        <f>A45</f>
        <v>146</v>
      </c>
      <c r="B44" s="2">
        <v>39995</v>
      </c>
    </row>
    <row r="45" spans="1:2" x14ac:dyDescent="0.25">
      <c r="A45" s="18">
        <f>A46-1</f>
        <v>146</v>
      </c>
      <c r="B45" s="2">
        <v>40026</v>
      </c>
    </row>
    <row r="46" spans="1:2" x14ac:dyDescent="0.25">
      <c r="A46" s="18">
        <f>A47</f>
        <v>147</v>
      </c>
      <c r="B46" s="2">
        <v>40057</v>
      </c>
    </row>
    <row r="47" spans="1:2" x14ac:dyDescent="0.25">
      <c r="A47" s="18">
        <f>A48</f>
        <v>147</v>
      </c>
      <c r="B47" s="2">
        <v>40087</v>
      </c>
    </row>
    <row r="48" spans="1:2" x14ac:dyDescent="0.25">
      <c r="A48" s="18">
        <f>A49-1</f>
        <v>147</v>
      </c>
      <c r="B48" s="2">
        <v>40118</v>
      </c>
    </row>
    <row r="49" spans="1:2" ht="15.75" thickBot="1" x14ac:dyDescent="0.3">
      <c r="A49" s="19">
        <f>A50</f>
        <v>148</v>
      </c>
      <c r="B49" s="2">
        <v>40148</v>
      </c>
    </row>
    <row r="50" spans="1:2" x14ac:dyDescent="0.25">
      <c r="A50" s="18">
        <f>A51</f>
        <v>148</v>
      </c>
      <c r="B50" s="15">
        <v>40179</v>
      </c>
    </row>
    <row r="51" spans="1:2" x14ac:dyDescent="0.25">
      <c r="A51" s="18">
        <f>A52-1</f>
        <v>148</v>
      </c>
      <c r="B51" s="16">
        <v>40210</v>
      </c>
    </row>
    <row r="52" spans="1:2" x14ac:dyDescent="0.25">
      <c r="A52" s="18">
        <f>A53</f>
        <v>149</v>
      </c>
      <c r="B52" s="16">
        <v>40238</v>
      </c>
    </row>
    <row r="53" spans="1:2" x14ac:dyDescent="0.25">
      <c r="A53" s="18">
        <f>A54</f>
        <v>149</v>
      </c>
      <c r="B53" s="16">
        <v>40269</v>
      </c>
    </row>
    <row r="54" spans="1:2" x14ac:dyDescent="0.25">
      <c r="A54" s="18">
        <f>A55-1</f>
        <v>149</v>
      </c>
      <c r="B54" s="16">
        <v>40299</v>
      </c>
    </row>
    <row r="55" spans="1:2" x14ac:dyDescent="0.25">
      <c r="A55" s="18">
        <f>A56</f>
        <v>150</v>
      </c>
      <c r="B55" s="16">
        <v>40330</v>
      </c>
    </row>
    <row r="56" spans="1:2" x14ac:dyDescent="0.25">
      <c r="A56" s="18">
        <f>A57</f>
        <v>150</v>
      </c>
      <c r="B56" s="16">
        <v>40360</v>
      </c>
    </row>
    <row r="57" spans="1:2" x14ac:dyDescent="0.25">
      <c r="A57" s="18">
        <f>A58-1</f>
        <v>150</v>
      </c>
      <c r="B57" s="16">
        <v>40391</v>
      </c>
    </row>
    <row r="58" spans="1:2" x14ac:dyDescent="0.25">
      <c r="A58" s="18">
        <f>A59</f>
        <v>151</v>
      </c>
      <c r="B58" s="16">
        <v>40422</v>
      </c>
    </row>
    <row r="59" spans="1:2" x14ac:dyDescent="0.25">
      <c r="A59" s="18">
        <f>A60</f>
        <v>151</v>
      </c>
      <c r="B59" s="16">
        <v>40452</v>
      </c>
    </row>
    <row r="60" spans="1:2" x14ac:dyDescent="0.25">
      <c r="A60" s="18">
        <f>A61-1</f>
        <v>151</v>
      </c>
      <c r="B60" s="16">
        <v>40483</v>
      </c>
    </row>
    <row r="61" spans="1:2" ht="15.75" thickBot="1" x14ac:dyDescent="0.3">
      <c r="A61" s="19">
        <f>A62</f>
        <v>152</v>
      </c>
      <c r="B61" s="17">
        <v>40513</v>
      </c>
    </row>
    <row r="62" spans="1:2" x14ac:dyDescent="0.25">
      <c r="A62" s="18">
        <f>A63</f>
        <v>152</v>
      </c>
      <c r="B62" s="16">
        <v>40544</v>
      </c>
    </row>
    <row r="63" spans="1:2" x14ac:dyDescent="0.25">
      <c r="A63" s="18">
        <f>A64-1</f>
        <v>152</v>
      </c>
      <c r="B63" s="16">
        <v>40575</v>
      </c>
    </row>
    <row r="64" spans="1:2" x14ac:dyDescent="0.25">
      <c r="A64" s="18">
        <f>A65</f>
        <v>153</v>
      </c>
      <c r="B64" s="16">
        <v>40603</v>
      </c>
    </row>
    <row r="65" spans="1:2" x14ac:dyDescent="0.25">
      <c r="A65" s="18">
        <f>A66</f>
        <v>153</v>
      </c>
      <c r="B65" s="16">
        <v>40634</v>
      </c>
    </row>
    <row r="66" spans="1:2" x14ac:dyDescent="0.25">
      <c r="A66" s="18">
        <f>A67-1</f>
        <v>153</v>
      </c>
      <c r="B66" s="16">
        <v>40664</v>
      </c>
    </row>
    <row r="67" spans="1:2" x14ac:dyDescent="0.25">
      <c r="A67" s="18">
        <f>A68</f>
        <v>154</v>
      </c>
      <c r="B67" s="16">
        <v>40695</v>
      </c>
    </row>
    <row r="68" spans="1:2" x14ac:dyDescent="0.25">
      <c r="A68" s="18">
        <f>A69</f>
        <v>154</v>
      </c>
      <c r="B68" s="16">
        <v>40725</v>
      </c>
    </row>
    <row r="69" spans="1:2" x14ac:dyDescent="0.25">
      <c r="A69" s="18">
        <f>A70-1</f>
        <v>154</v>
      </c>
      <c r="B69" s="16">
        <v>40756</v>
      </c>
    </row>
    <row r="70" spans="1:2" x14ac:dyDescent="0.25">
      <c r="A70" s="18">
        <f>A71</f>
        <v>155</v>
      </c>
      <c r="B70" s="16">
        <v>40787</v>
      </c>
    </row>
    <row r="71" spans="1:2" x14ac:dyDescent="0.25">
      <c r="A71" s="18">
        <f>A72</f>
        <v>155</v>
      </c>
      <c r="B71" s="16">
        <v>40817</v>
      </c>
    </row>
    <row r="72" spans="1:2" x14ac:dyDescent="0.25">
      <c r="A72" s="18">
        <f>A73-1</f>
        <v>155</v>
      </c>
      <c r="B72" s="16">
        <v>40848</v>
      </c>
    </row>
    <row r="73" spans="1:2" ht="15.75" thickBot="1" x14ac:dyDescent="0.3">
      <c r="A73" s="19">
        <f>A74</f>
        <v>156</v>
      </c>
      <c r="B73" s="16">
        <v>40878</v>
      </c>
    </row>
    <row r="74" spans="1:2" x14ac:dyDescent="0.25">
      <c r="A74" s="18">
        <f>A75</f>
        <v>156</v>
      </c>
      <c r="B74" s="15">
        <v>40909</v>
      </c>
    </row>
    <row r="75" spans="1:2" x14ac:dyDescent="0.25">
      <c r="A75" s="18">
        <f>A76-1</f>
        <v>156</v>
      </c>
      <c r="B75" s="16">
        <v>40940</v>
      </c>
    </row>
    <row r="76" spans="1:2" x14ac:dyDescent="0.25">
      <c r="A76" s="18">
        <f>A77</f>
        <v>157</v>
      </c>
      <c r="B76" s="16">
        <v>40969</v>
      </c>
    </row>
    <row r="77" spans="1:2" x14ac:dyDescent="0.25">
      <c r="A77" s="18">
        <f>A78</f>
        <v>157</v>
      </c>
      <c r="B77" s="16">
        <v>41000</v>
      </c>
    </row>
    <row r="78" spans="1:2" x14ac:dyDescent="0.25">
      <c r="A78" s="18">
        <f>A79-1</f>
        <v>157</v>
      </c>
      <c r="B78" s="16">
        <v>41030</v>
      </c>
    </row>
    <row r="79" spans="1:2" x14ac:dyDescent="0.25">
      <c r="A79" s="18">
        <f>A80</f>
        <v>158</v>
      </c>
      <c r="B79" s="16">
        <v>41061</v>
      </c>
    </row>
    <row r="80" spans="1:2" x14ac:dyDescent="0.25">
      <c r="A80" s="18">
        <f>A81</f>
        <v>158</v>
      </c>
      <c r="B80" s="16">
        <v>41091</v>
      </c>
    </row>
    <row r="81" spans="1:2" x14ac:dyDescent="0.25">
      <c r="A81" s="18">
        <f>A82-1</f>
        <v>158</v>
      </c>
      <c r="B81" s="16">
        <v>41122</v>
      </c>
    </row>
    <row r="82" spans="1:2" x14ac:dyDescent="0.25">
      <c r="A82" s="18">
        <f>A83</f>
        <v>159</v>
      </c>
      <c r="B82" s="16">
        <v>41153</v>
      </c>
    </row>
    <row r="83" spans="1:2" x14ac:dyDescent="0.25">
      <c r="A83" s="18">
        <f>A84</f>
        <v>159</v>
      </c>
      <c r="B83" s="16">
        <v>41183</v>
      </c>
    </row>
    <row r="84" spans="1:2" x14ac:dyDescent="0.25">
      <c r="A84" s="18">
        <f>A85-1</f>
        <v>159</v>
      </c>
      <c r="B84" s="16">
        <v>41214</v>
      </c>
    </row>
    <row r="85" spans="1:2" ht="15.75" thickBot="1" x14ac:dyDescent="0.3">
      <c r="A85" s="19">
        <f>A86</f>
        <v>160</v>
      </c>
      <c r="B85" s="17">
        <v>41244</v>
      </c>
    </row>
    <row r="86" spans="1:2" x14ac:dyDescent="0.25">
      <c r="A86" s="18">
        <f>A87</f>
        <v>160</v>
      </c>
      <c r="B86" s="15">
        <v>41275</v>
      </c>
    </row>
    <row r="87" spans="1:2" x14ac:dyDescent="0.25">
      <c r="A87" s="18">
        <f>A88-1</f>
        <v>160</v>
      </c>
      <c r="B87" s="16">
        <v>41306</v>
      </c>
    </row>
    <row r="88" spans="1:2" x14ac:dyDescent="0.25">
      <c r="A88" s="18">
        <f>A89</f>
        <v>161</v>
      </c>
      <c r="B88" s="16">
        <v>41334</v>
      </c>
    </row>
    <row r="89" spans="1:2" x14ac:dyDescent="0.25">
      <c r="A89" s="18">
        <f>A90</f>
        <v>161</v>
      </c>
      <c r="B89" s="16">
        <v>41365</v>
      </c>
    </row>
    <row r="90" spans="1:2" x14ac:dyDescent="0.25">
      <c r="A90" s="18">
        <f>A91-1</f>
        <v>161</v>
      </c>
      <c r="B90" s="16">
        <v>41395</v>
      </c>
    </row>
    <row r="91" spans="1:2" x14ac:dyDescent="0.25">
      <c r="A91" s="18">
        <f>A92</f>
        <v>162</v>
      </c>
      <c r="B91" s="16">
        <v>41426</v>
      </c>
    </row>
    <row r="92" spans="1:2" x14ac:dyDescent="0.25">
      <c r="A92" s="18">
        <f>A93</f>
        <v>162</v>
      </c>
      <c r="B92" s="16">
        <v>41456</v>
      </c>
    </row>
    <row r="93" spans="1:2" x14ac:dyDescent="0.25">
      <c r="A93" s="18">
        <f>A94-1</f>
        <v>162</v>
      </c>
      <c r="B93" s="16">
        <v>41487</v>
      </c>
    </row>
    <row r="94" spans="1:2" x14ac:dyDescent="0.25">
      <c r="A94" s="18">
        <f>A95</f>
        <v>163</v>
      </c>
      <c r="B94" s="16">
        <v>41518</v>
      </c>
    </row>
    <row r="95" spans="1:2" x14ac:dyDescent="0.25">
      <c r="A95" s="18">
        <f>A96</f>
        <v>163</v>
      </c>
      <c r="B95" s="16">
        <v>41548</v>
      </c>
    </row>
    <row r="96" spans="1:2" x14ac:dyDescent="0.25">
      <c r="A96" s="18">
        <f>A97-1</f>
        <v>163</v>
      </c>
      <c r="B96" s="16">
        <v>41579</v>
      </c>
    </row>
    <row r="97" spans="1:2" ht="15.75" thickBot="1" x14ac:dyDescent="0.3">
      <c r="A97" s="19">
        <f>A98</f>
        <v>164</v>
      </c>
      <c r="B97" s="17">
        <v>41609</v>
      </c>
    </row>
    <row r="98" spans="1:2" x14ac:dyDescent="0.25">
      <c r="A98" s="18">
        <f>A99</f>
        <v>164</v>
      </c>
      <c r="B98" s="2">
        <v>41640</v>
      </c>
    </row>
    <row r="99" spans="1:2" x14ac:dyDescent="0.25">
      <c r="A99" s="18">
        <f>A100-1</f>
        <v>164</v>
      </c>
      <c r="B99" s="2">
        <v>41671</v>
      </c>
    </row>
    <row r="100" spans="1:2" x14ac:dyDescent="0.25">
      <c r="A100" s="18">
        <f>A101</f>
        <v>165</v>
      </c>
      <c r="B100" s="2">
        <v>41699</v>
      </c>
    </row>
    <row r="101" spans="1:2" x14ac:dyDescent="0.25">
      <c r="A101" s="18">
        <f>A102</f>
        <v>165</v>
      </c>
      <c r="B101" s="2">
        <v>41730</v>
      </c>
    </row>
    <row r="102" spans="1:2" x14ac:dyDescent="0.25">
      <c r="A102" s="18">
        <f>A103-1</f>
        <v>165</v>
      </c>
      <c r="B102" s="2">
        <v>41760</v>
      </c>
    </row>
    <row r="103" spans="1:2" x14ac:dyDescent="0.25">
      <c r="A103" s="18">
        <f>A104</f>
        <v>166</v>
      </c>
      <c r="B103" s="2">
        <v>41791</v>
      </c>
    </row>
    <row r="104" spans="1:2" x14ac:dyDescent="0.25">
      <c r="A104" s="18">
        <f>A105</f>
        <v>166</v>
      </c>
      <c r="B104" s="2">
        <v>41821</v>
      </c>
    </row>
    <row r="105" spans="1:2" x14ac:dyDescent="0.25">
      <c r="A105" s="18">
        <f>A106-1</f>
        <v>166</v>
      </c>
      <c r="B105" s="2">
        <v>41852</v>
      </c>
    </row>
    <row r="106" spans="1:2" x14ac:dyDescent="0.25">
      <c r="A106" s="18">
        <f>A107</f>
        <v>167</v>
      </c>
      <c r="B106" s="2">
        <v>41883</v>
      </c>
    </row>
    <row r="107" spans="1:2" x14ac:dyDescent="0.25">
      <c r="A107" s="18">
        <f>A108</f>
        <v>167</v>
      </c>
      <c r="B107" s="2">
        <v>41913</v>
      </c>
    </row>
    <row r="108" spans="1:2" x14ac:dyDescent="0.25">
      <c r="A108" s="18">
        <f>A109-1</f>
        <v>167</v>
      </c>
      <c r="B108" s="2">
        <v>41944</v>
      </c>
    </row>
    <row r="109" spans="1:2" ht="15.75" thickBot="1" x14ac:dyDescent="0.3">
      <c r="A109" s="19">
        <f>A110</f>
        <v>168</v>
      </c>
      <c r="B109" s="2">
        <v>41974</v>
      </c>
    </row>
    <row r="110" spans="1:2" x14ac:dyDescent="0.25">
      <c r="A110" s="18">
        <f>A111</f>
        <v>168</v>
      </c>
      <c r="B110" s="2">
        <v>42005</v>
      </c>
    </row>
    <row r="111" spans="1:2" x14ac:dyDescent="0.25">
      <c r="A111" s="18">
        <f>A112-1</f>
        <v>168</v>
      </c>
      <c r="B111" s="2">
        <v>42036</v>
      </c>
    </row>
    <row r="112" spans="1:2" x14ac:dyDescent="0.25">
      <c r="A112" s="18">
        <f>A113</f>
        <v>169</v>
      </c>
      <c r="B112" s="2">
        <v>42064</v>
      </c>
    </row>
    <row r="113" spans="1:2" x14ac:dyDescent="0.25">
      <c r="A113" s="18">
        <f>A114</f>
        <v>169</v>
      </c>
      <c r="B113" s="2">
        <v>42095</v>
      </c>
    </row>
    <row r="114" spans="1:2" x14ac:dyDescent="0.25">
      <c r="A114" s="18">
        <f>A115-1</f>
        <v>169</v>
      </c>
      <c r="B114" s="2">
        <v>42125</v>
      </c>
    </row>
    <row r="115" spans="1:2" x14ac:dyDescent="0.25">
      <c r="A115" s="18">
        <f>A116</f>
        <v>170</v>
      </c>
      <c r="B115" s="2">
        <v>42156</v>
      </c>
    </row>
    <row r="116" spans="1:2" x14ac:dyDescent="0.25">
      <c r="A116" s="18">
        <f>A117</f>
        <v>170</v>
      </c>
      <c r="B116" s="2">
        <v>42186</v>
      </c>
    </row>
    <row r="117" spans="1:2" x14ac:dyDescent="0.25">
      <c r="A117" s="18">
        <f>A118-1</f>
        <v>170</v>
      </c>
      <c r="B117" s="2">
        <v>42217</v>
      </c>
    </row>
    <row r="118" spans="1:2" x14ac:dyDescent="0.25">
      <c r="A118" s="18">
        <f>A119</f>
        <v>171</v>
      </c>
      <c r="B118" s="2">
        <v>42276</v>
      </c>
    </row>
    <row r="119" spans="1:2" x14ac:dyDescent="0.25">
      <c r="A119" s="18">
        <f>A120</f>
        <v>171</v>
      </c>
      <c r="B119" s="2">
        <v>42278</v>
      </c>
    </row>
    <row r="120" spans="1:2" x14ac:dyDescent="0.25">
      <c r="A120" s="18">
        <f>A121-1</f>
        <v>171</v>
      </c>
      <c r="B120" s="2">
        <v>42309</v>
      </c>
    </row>
    <row r="121" spans="1:2" ht="15.75" thickBot="1" x14ac:dyDescent="0.3">
      <c r="A121" s="19">
        <f>A122</f>
        <v>172</v>
      </c>
      <c r="B121" s="2">
        <v>42339</v>
      </c>
    </row>
    <row r="122" spans="1:2" x14ac:dyDescent="0.25">
      <c r="A122" s="18">
        <f>A123</f>
        <v>172</v>
      </c>
      <c r="B122" s="11">
        <v>42370</v>
      </c>
    </row>
    <row r="123" spans="1:2" x14ac:dyDescent="0.25">
      <c r="A123" s="18">
        <f>A124-1</f>
        <v>172</v>
      </c>
      <c r="B123" s="2">
        <v>42401</v>
      </c>
    </row>
    <row r="124" spans="1:2" x14ac:dyDescent="0.25">
      <c r="A124" s="18">
        <f>A125</f>
        <v>173</v>
      </c>
      <c r="B124" s="2">
        <v>42430</v>
      </c>
    </row>
    <row r="125" spans="1:2" x14ac:dyDescent="0.25">
      <c r="A125" s="18">
        <f>A126</f>
        <v>173</v>
      </c>
      <c r="B125" s="2">
        <v>42461</v>
      </c>
    </row>
    <row r="126" spans="1:2" x14ac:dyDescent="0.25">
      <c r="A126" s="18">
        <f>A127-1</f>
        <v>173</v>
      </c>
      <c r="B126" s="2">
        <v>42491</v>
      </c>
    </row>
    <row r="127" spans="1:2" x14ac:dyDescent="0.25">
      <c r="A127" s="18">
        <f>A128</f>
        <v>174</v>
      </c>
      <c r="B127" s="2">
        <v>42522</v>
      </c>
    </row>
    <row r="128" spans="1:2" x14ac:dyDescent="0.25">
      <c r="A128" s="18">
        <f>A129</f>
        <v>174</v>
      </c>
      <c r="B128" s="2">
        <v>42552</v>
      </c>
    </row>
    <row r="129" spans="1:3" x14ac:dyDescent="0.25">
      <c r="A129" s="18">
        <f>A130-1</f>
        <v>174</v>
      </c>
      <c r="B129" s="2">
        <v>42583</v>
      </c>
    </row>
    <row r="130" spans="1:3" x14ac:dyDescent="0.25">
      <c r="A130" s="18">
        <f>A131</f>
        <v>175</v>
      </c>
      <c r="B130" s="2">
        <v>42614</v>
      </c>
    </row>
    <row r="131" spans="1:3" x14ac:dyDescent="0.25">
      <c r="A131" s="18">
        <f>A132</f>
        <v>175</v>
      </c>
      <c r="B131" s="2">
        <v>42644</v>
      </c>
    </row>
    <row r="132" spans="1:3" x14ac:dyDescent="0.25">
      <c r="A132" s="18">
        <f>A133-1</f>
        <v>175</v>
      </c>
      <c r="B132" s="2">
        <v>42675</v>
      </c>
    </row>
    <row r="133" spans="1:3" ht="15.75" thickBot="1" x14ac:dyDescent="0.3">
      <c r="A133" s="19">
        <f>A134</f>
        <v>176</v>
      </c>
      <c r="B133" s="4">
        <v>42705</v>
      </c>
    </row>
    <row r="134" spans="1:3" x14ac:dyDescent="0.25">
      <c r="A134" s="3">
        <f>Simulateur!L4</f>
        <v>176</v>
      </c>
      <c r="B134" s="2">
        <v>42736</v>
      </c>
      <c r="C134" s="9">
        <f>(B134-Simulateur!$F$3)/365.25</f>
        <v>60.714579055441476</v>
      </c>
    </row>
    <row r="135" spans="1:3" x14ac:dyDescent="0.25">
      <c r="A135" s="3">
        <f>A134</f>
        <v>176</v>
      </c>
      <c r="B135" s="2">
        <v>42767</v>
      </c>
      <c r="C135" s="9">
        <f>(B135-Simulateur!$F$3)/365.25</f>
        <v>60.799452429842574</v>
      </c>
    </row>
    <row r="136" spans="1:3" x14ac:dyDescent="0.25">
      <c r="A136" s="3">
        <f>A135+1</f>
        <v>177</v>
      </c>
      <c r="B136" s="2">
        <v>42795</v>
      </c>
      <c r="C136" s="9">
        <f>(B136-Simulateur!$F$3)/365.25</f>
        <v>60.876112251882276</v>
      </c>
    </row>
    <row r="137" spans="1:3" x14ac:dyDescent="0.25">
      <c r="A137" s="3">
        <f>A136</f>
        <v>177</v>
      </c>
      <c r="B137" s="2">
        <v>42826</v>
      </c>
      <c r="C137" s="9">
        <f>(B137-Simulateur!$F$3)/365.25</f>
        <v>60.960985626283367</v>
      </c>
    </row>
    <row r="138" spans="1:3" x14ac:dyDescent="0.25">
      <c r="A138" s="3">
        <f>A137</f>
        <v>177</v>
      </c>
      <c r="B138" s="2">
        <v>42856</v>
      </c>
      <c r="C138" s="9">
        <f>(B138-Simulateur!$F$3)/365.25</f>
        <v>61.043121149897331</v>
      </c>
    </row>
    <row r="139" spans="1:3" x14ac:dyDescent="0.25">
      <c r="A139" s="3">
        <f>A136+1</f>
        <v>178</v>
      </c>
      <c r="B139" s="2">
        <v>42887</v>
      </c>
      <c r="C139" s="9">
        <f>(B139-Simulateur!$F$3)/365.25</f>
        <v>61.127994524298423</v>
      </c>
    </row>
    <row r="140" spans="1:3" x14ac:dyDescent="0.25">
      <c r="A140" s="3">
        <f>A139</f>
        <v>178</v>
      </c>
      <c r="B140" s="2">
        <v>42917</v>
      </c>
      <c r="C140" s="9">
        <f>(B140-Simulateur!$F$3)/365.25</f>
        <v>61.210130047912386</v>
      </c>
    </row>
    <row r="141" spans="1:3" x14ac:dyDescent="0.25">
      <c r="A141" s="3">
        <f>A140</f>
        <v>178</v>
      </c>
      <c r="B141" s="2">
        <v>42948</v>
      </c>
      <c r="C141" s="9">
        <f>(B141-Simulateur!$F$3)/365.25</f>
        <v>61.295003422313485</v>
      </c>
    </row>
    <row r="142" spans="1:3" x14ac:dyDescent="0.25">
      <c r="A142" s="3">
        <f>A139+1</f>
        <v>179</v>
      </c>
      <c r="B142" s="2">
        <v>42979</v>
      </c>
      <c r="C142" s="9">
        <f>(B142-Simulateur!$F$3)/365.25</f>
        <v>61.379876796714576</v>
      </c>
    </row>
    <row r="143" spans="1:3" x14ac:dyDescent="0.25">
      <c r="A143" s="3">
        <f>A142</f>
        <v>179</v>
      </c>
      <c r="B143" s="2">
        <v>43009</v>
      </c>
      <c r="C143" s="9">
        <f>(B143-Simulateur!$F$3)/365.25</f>
        <v>61.46201232032854</v>
      </c>
    </row>
    <row r="144" spans="1:3" x14ac:dyDescent="0.25">
      <c r="A144" s="3">
        <f>A143</f>
        <v>179</v>
      </c>
      <c r="B144" s="2">
        <v>43040</v>
      </c>
      <c r="C144" s="9">
        <f>(B144-Simulateur!$F$3)/365.25</f>
        <v>61.546885694729639</v>
      </c>
    </row>
    <row r="145" spans="1:3" ht="15.75" thickBot="1" x14ac:dyDescent="0.3">
      <c r="A145" s="5">
        <f>A142+1</f>
        <v>180</v>
      </c>
      <c r="B145" s="4">
        <v>43070</v>
      </c>
      <c r="C145" s="9">
        <f>(B145-Simulateur!$F$3)/365.25</f>
        <v>61.629021218343603</v>
      </c>
    </row>
    <row r="146" spans="1:3" x14ac:dyDescent="0.25">
      <c r="A146" s="3">
        <f>A145</f>
        <v>180</v>
      </c>
      <c r="B146" s="2">
        <v>43101</v>
      </c>
      <c r="C146" s="9">
        <f>(B146-Simulateur!$F$3)/365.25</f>
        <v>61.713894592744694</v>
      </c>
    </row>
    <row r="147" spans="1:3" x14ac:dyDescent="0.25">
      <c r="A147" s="3">
        <f>A146</f>
        <v>180</v>
      </c>
      <c r="B147" s="2">
        <v>43132</v>
      </c>
      <c r="C147" s="9">
        <f>(B147-Simulateur!$F$3)/365.25</f>
        <v>61.798767967145793</v>
      </c>
    </row>
    <row r="148" spans="1:3" x14ac:dyDescent="0.25">
      <c r="A148" s="3">
        <f>A145+1</f>
        <v>181</v>
      </c>
      <c r="B148" s="2">
        <v>43160</v>
      </c>
      <c r="C148" s="9">
        <f>(B148-Simulateur!$F$3)/365.25</f>
        <v>61.875427789185487</v>
      </c>
    </row>
    <row r="149" spans="1:3" x14ac:dyDescent="0.25">
      <c r="A149" s="3">
        <f>A148</f>
        <v>181</v>
      </c>
      <c r="B149" s="2">
        <v>43191</v>
      </c>
      <c r="C149" s="9">
        <f>(B149-Simulateur!$F$3)/365.25</f>
        <v>61.960301163586585</v>
      </c>
    </row>
    <row r="150" spans="1:3" x14ac:dyDescent="0.25">
      <c r="A150" s="3">
        <f>A149</f>
        <v>181</v>
      </c>
      <c r="B150" s="2">
        <v>43221</v>
      </c>
      <c r="C150" s="9">
        <f>(B150-Simulateur!$F$3)/365.25</f>
        <v>62.042436687200549</v>
      </c>
    </row>
    <row r="151" spans="1:3" x14ac:dyDescent="0.25">
      <c r="A151" s="3">
        <f>A148+1</f>
        <v>182</v>
      </c>
      <c r="B151" s="2">
        <v>43252</v>
      </c>
      <c r="C151" s="9">
        <f>(B151-Simulateur!$F$3)/365.25</f>
        <v>62.127310061601641</v>
      </c>
    </row>
    <row r="152" spans="1:3" x14ac:dyDescent="0.25">
      <c r="A152" s="3">
        <f>A151</f>
        <v>182</v>
      </c>
      <c r="B152" s="2">
        <v>43282</v>
      </c>
      <c r="C152" s="9">
        <f>(B152-Simulateur!$F$3)/365.25</f>
        <v>62.209445585215605</v>
      </c>
    </row>
    <row r="153" spans="1:3" x14ac:dyDescent="0.25">
      <c r="A153" s="3">
        <f>A152</f>
        <v>182</v>
      </c>
      <c r="B153" s="2">
        <v>43313</v>
      </c>
      <c r="C153" s="9">
        <f>(B153-Simulateur!$F$3)/365.25</f>
        <v>62.294318959616703</v>
      </c>
    </row>
    <row r="154" spans="1:3" x14ac:dyDescent="0.25">
      <c r="A154" s="3">
        <f>A151+1</f>
        <v>183</v>
      </c>
      <c r="B154" s="2">
        <v>43344</v>
      </c>
      <c r="C154" s="9">
        <f>(B154-Simulateur!$F$3)/365.25</f>
        <v>62.379192334017795</v>
      </c>
    </row>
    <row r="155" spans="1:3" x14ac:dyDescent="0.25">
      <c r="A155" s="3">
        <f>A154</f>
        <v>183</v>
      </c>
      <c r="B155" s="2">
        <v>43374</v>
      </c>
      <c r="C155" s="9">
        <f>(B155-Simulateur!$F$3)/365.25</f>
        <v>62.461327857631758</v>
      </c>
    </row>
    <row r="156" spans="1:3" x14ac:dyDescent="0.25">
      <c r="A156" s="3">
        <f>A155</f>
        <v>183</v>
      </c>
      <c r="B156" s="2">
        <v>43405</v>
      </c>
      <c r="C156" s="9">
        <f>(B156-Simulateur!$F$3)/365.25</f>
        <v>62.546201232032857</v>
      </c>
    </row>
    <row r="157" spans="1:3" ht="15.75" thickBot="1" x14ac:dyDescent="0.3">
      <c r="A157" s="5">
        <f>A154+1</f>
        <v>184</v>
      </c>
      <c r="B157" s="4">
        <v>43435</v>
      </c>
      <c r="C157" s="9">
        <f>(B157-Simulateur!$F$3)/365.25</f>
        <v>62.628336755646821</v>
      </c>
    </row>
    <row r="158" spans="1:3" x14ac:dyDescent="0.25">
      <c r="A158" s="3">
        <f>A157</f>
        <v>184</v>
      </c>
      <c r="B158" s="2">
        <v>43466</v>
      </c>
      <c r="C158" s="9">
        <f>(B158-Simulateur!$F$3)/365.25</f>
        <v>62.713210130047912</v>
      </c>
    </row>
    <row r="159" spans="1:3" x14ac:dyDescent="0.25">
      <c r="A159" s="3">
        <f>A158</f>
        <v>184</v>
      </c>
      <c r="B159" s="2">
        <v>43497</v>
      </c>
      <c r="C159" s="9">
        <f>(B159-Simulateur!$F$3)/365.25</f>
        <v>62.798083504449011</v>
      </c>
    </row>
    <row r="160" spans="1:3" x14ac:dyDescent="0.25">
      <c r="A160" s="3">
        <f>A157+1</f>
        <v>185</v>
      </c>
      <c r="B160" s="2">
        <v>43525</v>
      </c>
      <c r="C160" s="9">
        <f>(B160-Simulateur!$F$3)/365.25</f>
        <v>62.874743326488705</v>
      </c>
    </row>
    <row r="161" spans="1:3" x14ac:dyDescent="0.25">
      <c r="A161" s="3">
        <f>A160</f>
        <v>185</v>
      </c>
      <c r="B161" s="2">
        <v>43556</v>
      </c>
      <c r="C161" s="9">
        <f>(B161-Simulateur!$F$3)/365.25</f>
        <v>62.959616700889804</v>
      </c>
    </row>
    <row r="162" spans="1:3" x14ac:dyDescent="0.25">
      <c r="A162" s="3">
        <f>A161</f>
        <v>185</v>
      </c>
      <c r="B162" s="2">
        <v>43586</v>
      </c>
      <c r="C162" s="9">
        <f>(B162-Simulateur!$F$3)/365.25</f>
        <v>63.041752224503767</v>
      </c>
    </row>
    <row r="163" spans="1:3" x14ac:dyDescent="0.25">
      <c r="A163" s="3">
        <f>A160+1</f>
        <v>186</v>
      </c>
      <c r="B163" s="2">
        <v>43617</v>
      </c>
      <c r="C163" s="9">
        <f>(B163-Simulateur!$F$3)/365.25</f>
        <v>63.126625598904859</v>
      </c>
    </row>
    <row r="164" spans="1:3" x14ac:dyDescent="0.25">
      <c r="A164" s="3">
        <f>A163</f>
        <v>186</v>
      </c>
      <c r="B164" s="2">
        <v>43647</v>
      </c>
      <c r="C164" s="9">
        <f>(B164-Simulateur!$F$3)/365.25</f>
        <v>63.208761122518823</v>
      </c>
    </row>
    <row r="165" spans="1:3" x14ac:dyDescent="0.25">
      <c r="A165" s="3">
        <f>A164</f>
        <v>186</v>
      </c>
      <c r="B165" s="2">
        <v>43678</v>
      </c>
      <c r="C165" s="9">
        <f>(B165-Simulateur!$F$3)/365.25</f>
        <v>63.293634496919921</v>
      </c>
    </row>
    <row r="166" spans="1:3" x14ac:dyDescent="0.25">
      <c r="A166" s="3">
        <f>A163+1</f>
        <v>187</v>
      </c>
      <c r="B166" s="2">
        <v>43709</v>
      </c>
      <c r="C166" s="9">
        <f>(B166-Simulateur!$F$3)/365.25</f>
        <v>63.378507871321013</v>
      </c>
    </row>
    <row r="167" spans="1:3" x14ac:dyDescent="0.25">
      <c r="A167" s="3">
        <f>A166</f>
        <v>187</v>
      </c>
      <c r="B167" s="2">
        <v>43739</v>
      </c>
      <c r="C167" s="9">
        <f>(B167-Simulateur!$F$3)/365.25</f>
        <v>63.460643394934976</v>
      </c>
    </row>
    <row r="168" spans="1:3" x14ac:dyDescent="0.25">
      <c r="A168" s="3">
        <f>A167</f>
        <v>187</v>
      </c>
      <c r="B168" s="2">
        <v>43770</v>
      </c>
      <c r="C168" s="9">
        <f>(B168-Simulateur!$F$3)/365.25</f>
        <v>63.545516769336068</v>
      </c>
    </row>
    <row r="169" spans="1:3" ht="15.75" thickBot="1" x14ac:dyDescent="0.3">
      <c r="A169" s="5">
        <f>A166+1</f>
        <v>188</v>
      </c>
      <c r="B169" s="4">
        <v>43800</v>
      </c>
      <c r="C169" s="9">
        <f>(B169-Simulateur!$F$3)/365.25</f>
        <v>63.627652292950032</v>
      </c>
    </row>
    <row r="170" spans="1:3" x14ac:dyDescent="0.25">
      <c r="A170" s="3">
        <f>A169</f>
        <v>188</v>
      </c>
      <c r="B170" s="2">
        <v>43831</v>
      </c>
      <c r="C170" s="9">
        <f>(B170-Simulateur!$F$3)/365.25</f>
        <v>63.71252566735113</v>
      </c>
    </row>
    <row r="171" spans="1:3" x14ac:dyDescent="0.25">
      <c r="A171" s="3">
        <f>A170</f>
        <v>188</v>
      </c>
      <c r="B171" s="2">
        <v>43862</v>
      </c>
      <c r="C171" s="9">
        <f>(B171-Simulateur!$F$3)/365.25</f>
        <v>63.797399041752222</v>
      </c>
    </row>
    <row r="172" spans="1:3" x14ac:dyDescent="0.25">
      <c r="A172" s="3">
        <f>A169+1</f>
        <v>189</v>
      </c>
      <c r="B172" s="2">
        <v>43891</v>
      </c>
      <c r="C172" s="9">
        <f>(B172-Simulateur!$F$3)/365.25</f>
        <v>63.876796714579058</v>
      </c>
    </row>
    <row r="173" spans="1:3" x14ac:dyDescent="0.25">
      <c r="A173" s="3">
        <f>A172</f>
        <v>189</v>
      </c>
      <c r="B173" s="2">
        <v>43922</v>
      </c>
      <c r="C173" s="9">
        <f>(B173-Simulateur!$F$3)/365.25</f>
        <v>63.961670088980149</v>
      </c>
    </row>
    <row r="174" spans="1:3" x14ac:dyDescent="0.25">
      <c r="A174" s="3">
        <f>A173</f>
        <v>189</v>
      </c>
      <c r="B174" s="2">
        <v>43952</v>
      </c>
      <c r="C174" s="9">
        <f>(B174-Simulateur!$F$3)/365.25</f>
        <v>64.043805612594113</v>
      </c>
    </row>
    <row r="175" spans="1:3" x14ac:dyDescent="0.25">
      <c r="A175" s="3">
        <f>A172+1</f>
        <v>190</v>
      </c>
      <c r="B175" s="2">
        <v>43983</v>
      </c>
      <c r="C175" s="9">
        <f>(B175-Simulateur!$F$3)/365.25</f>
        <v>64.128678986995212</v>
      </c>
    </row>
    <row r="176" spans="1:3" x14ac:dyDescent="0.25">
      <c r="A176" s="3">
        <f>A175</f>
        <v>190</v>
      </c>
      <c r="B176" s="2">
        <v>44013</v>
      </c>
      <c r="C176" s="9">
        <f>(B176-Simulateur!$F$3)/365.25</f>
        <v>64.210814510609168</v>
      </c>
    </row>
    <row r="177" spans="1:3" x14ac:dyDescent="0.25">
      <c r="A177" s="3">
        <f>A176</f>
        <v>190</v>
      </c>
      <c r="B177" s="2">
        <v>44044</v>
      </c>
      <c r="C177" s="9">
        <f>(B177-Simulateur!$F$3)/365.25</f>
        <v>64.295687885010267</v>
      </c>
    </row>
    <row r="178" spans="1:3" x14ac:dyDescent="0.25">
      <c r="A178" s="3">
        <f>A175+1</f>
        <v>191</v>
      </c>
      <c r="B178" s="2">
        <v>44075</v>
      </c>
      <c r="C178" s="9">
        <f>(B178-Simulateur!$F$3)/365.25</f>
        <v>64.380561259411365</v>
      </c>
    </row>
    <row r="179" spans="1:3" x14ac:dyDescent="0.25">
      <c r="A179" s="3">
        <f>A178</f>
        <v>191</v>
      </c>
      <c r="B179" s="2">
        <v>44105</v>
      </c>
      <c r="C179" s="9">
        <f>(B179-Simulateur!$F$3)/365.25</f>
        <v>64.462696783025322</v>
      </c>
    </row>
    <row r="180" spans="1:3" x14ac:dyDescent="0.25">
      <c r="A180" s="3">
        <f>A179</f>
        <v>191</v>
      </c>
      <c r="B180" s="2">
        <v>44136</v>
      </c>
      <c r="C180" s="9">
        <f>(B180-Simulateur!$F$3)/365.25</f>
        <v>64.547570157426421</v>
      </c>
    </row>
    <row r="181" spans="1:3" ht="15.75" thickBot="1" x14ac:dyDescent="0.3">
      <c r="A181" s="5">
        <f>A178+1</f>
        <v>192</v>
      </c>
      <c r="B181" s="4">
        <v>44166</v>
      </c>
      <c r="C181" s="9">
        <f>(B181-Simulateur!$F$3)/365.25</f>
        <v>64.629705681040377</v>
      </c>
    </row>
    <row r="182" spans="1:3" x14ac:dyDescent="0.25">
      <c r="A182" s="3">
        <f>A181</f>
        <v>192</v>
      </c>
      <c r="B182" s="2">
        <v>44197</v>
      </c>
      <c r="C182" s="9">
        <f>(B182-Simulateur!$F$3)/365.25</f>
        <v>64.714579055441476</v>
      </c>
    </row>
    <row r="183" spans="1:3" x14ac:dyDescent="0.25">
      <c r="A183" s="3">
        <f>A182</f>
        <v>192</v>
      </c>
      <c r="B183" s="2">
        <v>44228</v>
      </c>
      <c r="C183" s="9">
        <f>(B183-Simulateur!$F$3)/365.25</f>
        <v>64.799452429842574</v>
      </c>
    </row>
    <row r="184" spans="1:3" x14ac:dyDescent="0.25">
      <c r="A184" s="3">
        <f>A181+1</f>
        <v>193</v>
      </c>
      <c r="B184" s="2">
        <v>44256</v>
      </c>
      <c r="C184" s="9">
        <f>(B184-Simulateur!$F$3)/365.25</f>
        <v>64.876112251882276</v>
      </c>
    </row>
    <row r="185" spans="1:3" x14ac:dyDescent="0.25">
      <c r="A185" s="3">
        <f>A184</f>
        <v>193</v>
      </c>
      <c r="B185" s="2">
        <v>44287</v>
      </c>
      <c r="C185" s="9">
        <f>(B185-Simulateur!$F$3)/365.25</f>
        <v>64.960985626283374</v>
      </c>
    </row>
    <row r="186" spans="1:3" x14ac:dyDescent="0.25">
      <c r="A186" s="3">
        <f>A185</f>
        <v>193</v>
      </c>
      <c r="B186" s="2">
        <v>44317</v>
      </c>
      <c r="C186" s="9">
        <f>(B186-Simulateur!$F$3)/365.25</f>
        <v>65.043121149897331</v>
      </c>
    </row>
    <row r="187" spans="1:3" x14ac:dyDescent="0.25">
      <c r="A187" s="3">
        <f>A184+1</f>
        <v>194</v>
      </c>
      <c r="B187" s="2">
        <v>44348</v>
      </c>
      <c r="C187" s="9">
        <f>(B187-Simulateur!$F$3)/365.25</f>
        <v>65.12799452429843</v>
      </c>
    </row>
    <row r="188" spans="1:3" x14ac:dyDescent="0.25">
      <c r="A188" s="3">
        <f>A187</f>
        <v>194</v>
      </c>
      <c r="B188" s="2">
        <v>44378</v>
      </c>
      <c r="C188" s="9">
        <f>(B188-Simulateur!$F$3)/365.25</f>
        <v>65.210130047912386</v>
      </c>
    </row>
    <row r="189" spans="1:3" x14ac:dyDescent="0.25">
      <c r="A189" s="3">
        <f>A188</f>
        <v>194</v>
      </c>
      <c r="B189" s="2">
        <v>44409</v>
      </c>
      <c r="C189" s="9">
        <f>(B189-Simulateur!$F$3)/365.25</f>
        <v>65.295003422313485</v>
      </c>
    </row>
    <row r="190" spans="1:3" x14ac:dyDescent="0.25">
      <c r="A190" s="3">
        <f>A187+1</f>
        <v>195</v>
      </c>
      <c r="B190" s="2">
        <v>44440</v>
      </c>
      <c r="C190" s="9">
        <f>(B190-Simulateur!$F$3)/365.25</f>
        <v>65.379876796714584</v>
      </c>
    </row>
    <row r="191" spans="1:3" x14ac:dyDescent="0.25">
      <c r="A191" s="3">
        <f>A190</f>
        <v>195</v>
      </c>
      <c r="B191" s="2">
        <v>44470</v>
      </c>
      <c r="C191" s="9">
        <f>(B191-Simulateur!$F$3)/365.25</f>
        <v>65.46201232032854</v>
      </c>
    </row>
    <row r="192" spans="1:3" x14ac:dyDescent="0.25">
      <c r="A192" s="3">
        <f>A191</f>
        <v>195</v>
      </c>
      <c r="B192" s="2">
        <v>44501</v>
      </c>
      <c r="C192" s="9">
        <f>(B192-Simulateur!$F$3)/365.25</f>
        <v>65.546885694729639</v>
      </c>
    </row>
    <row r="193" spans="1:3" ht="15.75" thickBot="1" x14ac:dyDescent="0.3">
      <c r="A193" s="5">
        <f>A190+1</f>
        <v>196</v>
      </c>
      <c r="B193" s="4">
        <v>44531</v>
      </c>
      <c r="C193" s="9">
        <f>(B193-Simulateur!$F$3)/365.25</f>
        <v>65.629021218343595</v>
      </c>
    </row>
    <row r="194" spans="1:3" x14ac:dyDescent="0.25">
      <c r="A194" s="3">
        <f>A193</f>
        <v>196</v>
      </c>
      <c r="B194" s="2">
        <v>44562</v>
      </c>
      <c r="C194" s="9">
        <f>(B194-Simulateur!$F$3)/365.25</f>
        <v>65.713894592744694</v>
      </c>
    </row>
    <row r="195" spans="1:3" x14ac:dyDescent="0.25">
      <c r="A195" s="3">
        <f>A194</f>
        <v>196</v>
      </c>
      <c r="B195" s="2">
        <v>44593</v>
      </c>
      <c r="C195" s="9">
        <f>(B195-Simulateur!$F$3)/365.25</f>
        <v>65.798767967145793</v>
      </c>
    </row>
    <row r="196" spans="1:3" x14ac:dyDescent="0.25">
      <c r="A196" s="3">
        <f>A193+1</f>
        <v>197</v>
      </c>
      <c r="B196" s="2">
        <v>44621</v>
      </c>
      <c r="C196" s="9">
        <f>(B196-Simulateur!$F$3)/365.25</f>
        <v>65.875427789185494</v>
      </c>
    </row>
    <row r="197" spans="1:3" x14ac:dyDescent="0.25">
      <c r="A197" s="3">
        <f>A196</f>
        <v>197</v>
      </c>
      <c r="B197" s="2">
        <v>44652</v>
      </c>
      <c r="C197" s="9">
        <f>(B197-Simulateur!$F$3)/365.25</f>
        <v>65.960301163586578</v>
      </c>
    </row>
    <row r="198" spans="1:3" x14ac:dyDescent="0.25">
      <c r="A198" s="3">
        <f>A197</f>
        <v>197</v>
      </c>
      <c r="B198" s="2">
        <v>44682</v>
      </c>
      <c r="C198" s="9">
        <f>(B198-Simulateur!$F$3)/365.25</f>
        <v>66.042436687200549</v>
      </c>
    </row>
    <row r="199" spans="1:3" x14ac:dyDescent="0.25">
      <c r="A199" s="3">
        <f>A196+1</f>
        <v>198</v>
      </c>
      <c r="B199" s="2">
        <v>44713</v>
      </c>
      <c r="C199" s="9">
        <f>(B199-Simulateur!$F$3)/365.25</f>
        <v>66.127310061601648</v>
      </c>
    </row>
    <row r="200" spans="1:3" x14ac:dyDescent="0.25">
      <c r="A200" s="3">
        <f>A199</f>
        <v>198</v>
      </c>
      <c r="B200" s="2">
        <v>44743</v>
      </c>
      <c r="C200" s="9">
        <f>(B200-Simulateur!$F$3)/365.25</f>
        <v>66.209445585215605</v>
      </c>
    </row>
    <row r="201" spans="1:3" x14ac:dyDescent="0.25">
      <c r="A201" s="3">
        <f>A200</f>
        <v>198</v>
      </c>
      <c r="B201" s="2">
        <v>44774</v>
      </c>
      <c r="C201" s="9">
        <f>(B201-Simulateur!$F$3)/365.25</f>
        <v>66.294318959616703</v>
      </c>
    </row>
    <row r="202" spans="1:3" x14ac:dyDescent="0.25">
      <c r="A202" s="3">
        <f>A199+1</f>
        <v>199</v>
      </c>
      <c r="B202" s="2">
        <v>44805</v>
      </c>
      <c r="C202" s="9">
        <f>(B202-Simulateur!$F$3)/365.25</f>
        <v>66.379192334017802</v>
      </c>
    </row>
    <row r="203" spans="1:3" x14ac:dyDescent="0.25">
      <c r="A203" s="3">
        <f>A202</f>
        <v>199</v>
      </c>
      <c r="B203" s="2">
        <v>44835</v>
      </c>
      <c r="C203" s="9">
        <f>(B203-Simulateur!$F$3)/365.25</f>
        <v>66.461327857631758</v>
      </c>
    </row>
    <row r="204" spans="1:3" x14ac:dyDescent="0.25">
      <c r="A204" s="3">
        <f>A203</f>
        <v>199</v>
      </c>
      <c r="B204" s="2">
        <v>44866</v>
      </c>
      <c r="C204" s="9">
        <f>(B204-Simulateur!$F$3)/365.25</f>
        <v>66.546201232032857</v>
      </c>
    </row>
    <row r="205" spans="1:3" ht="15.75" thickBot="1" x14ac:dyDescent="0.3">
      <c r="A205" s="5">
        <f>A202+1</f>
        <v>200</v>
      </c>
      <c r="B205" s="4">
        <v>44896</v>
      </c>
      <c r="C205" s="9">
        <f>(B205-Simulateur!$F$3)/365.25</f>
        <v>66.628336755646814</v>
      </c>
    </row>
    <row r="206" spans="1:3" x14ac:dyDescent="0.25">
      <c r="A206" s="3">
        <f>A205</f>
        <v>200</v>
      </c>
      <c r="B206" s="2">
        <v>44927</v>
      </c>
      <c r="C206" s="9">
        <f>(B206-Simulateur!$F$3)/365.25</f>
        <v>66.713210130047912</v>
      </c>
    </row>
    <row r="207" spans="1:3" x14ac:dyDescent="0.25">
      <c r="A207" s="3">
        <f>A206</f>
        <v>200</v>
      </c>
      <c r="B207" s="2">
        <v>44958</v>
      </c>
      <c r="C207" s="9">
        <f>(B207-Simulateur!$F$3)/365.25</f>
        <v>66.798083504449011</v>
      </c>
    </row>
    <row r="208" spans="1:3" x14ac:dyDescent="0.25">
      <c r="A208" s="3">
        <f>A205+1</f>
        <v>201</v>
      </c>
      <c r="B208" s="2">
        <v>44986</v>
      </c>
      <c r="C208" s="9">
        <f>(B208-Simulateur!$F$3)/365.25</f>
        <v>66.874743326488712</v>
      </c>
    </row>
    <row r="209" spans="1:3" x14ac:dyDescent="0.25">
      <c r="A209" s="3">
        <f>A208</f>
        <v>201</v>
      </c>
      <c r="B209" s="2">
        <v>45017</v>
      </c>
      <c r="C209" s="9">
        <f>(B209-Simulateur!$F$3)/365.25</f>
        <v>66.959616700889796</v>
      </c>
    </row>
    <row r="210" spans="1:3" x14ac:dyDescent="0.25">
      <c r="A210" s="3">
        <f>A209</f>
        <v>201</v>
      </c>
      <c r="B210" s="2">
        <v>45047</v>
      </c>
      <c r="C210" s="9">
        <f>(B210-Simulateur!$F$3)/365.25</f>
        <v>67.041752224503767</v>
      </c>
    </row>
    <row r="211" spans="1:3" x14ac:dyDescent="0.25">
      <c r="A211" s="3">
        <f>A208+1</f>
        <v>202</v>
      </c>
      <c r="B211" s="2">
        <v>45078</v>
      </c>
      <c r="C211" s="9">
        <f>(B211-Simulateur!$F$3)/365.25</f>
        <v>67.126625598904866</v>
      </c>
    </row>
    <row r="212" spans="1:3" x14ac:dyDescent="0.25">
      <c r="A212" s="3">
        <f>A211</f>
        <v>202</v>
      </c>
      <c r="B212" s="2">
        <v>45108</v>
      </c>
      <c r="C212" s="9">
        <f>(B212-Simulateur!$F$3)/365.25</f>
        <v>67.208761122518823</v>
      </c>
    </row>
    <row r="213" spans="1:3" x14ac:dyDescent="0.25">
      <c r="A213" s="3">
        <f>A212</f>
        <v>202</v>
      </c>
      <c r="B213" s="2">
        <v>45139</v>
      </c>
      <c r="C213" s="9">
        <f>(B213-Simulateur!$F$3)/365.25</f>
        <v>67.293634496919921</v>
      </c>
    </row>
    <row r="214" spans="1:3" x14ac:dyDescent="0.25">
      <c r="A214" s="3">
        <f>A211+1</f>
        <v>203</v>
      </c>
      <c r="B214" s="2">
        <v>45170</v>
      </c>
      <c r="C214" s="9">
        <f>(B214-Simulateur!$F$3)/365.25</f>
        <v>67.37850787132102</v>
      </c>
    </row>
    <row r="215" spans="1:3" x14ac:dyDescent="0.25">
      <c r="A215" s="3">
        <f>A214</f>
        <v>203</v>
      </c>
      <c r="B215" s="2">
        <v>45200</v>
      </c>
      <c r="C215" s="9">
        <f>(B215-Simulateur!$F$3)/365.25</f>
        <v>67.460643394934976</v>
      </c>
    </row>
    <row r="216" spans="1:3" x14ac:dyDescent="0.25">
      <c r="A216" s="3">
        <f>A215</f>
        <v>203</v>
      </c>
      <c r="B216" s="2">
        <v>45231</v>
      </c>
      <c r="C216" s="9">
        <f>(B216-Simulateur!$F$3)/365.25</f>
        <v>67.545516769336075</v>
      </c>
    </row>
    <row r="217" spans="1:3" ht="15.75" thickBot="1" x14ac:dyDescent="0.3">
      <c r="A217" s="5">
        <f>A214+1</f>
        <v>204</v>
      </c>
      <c r="B217" s="4">
        <v>45261</v>
      </c>
      <c r="C217" s="9">
        <f>(B217-Simulateur!$F$3)/365.25</f>
        <v>67.627652292950032</v>
      </c>
    </row>
    <row r="218" spans="1:3" x14ac:dyDescent="0.25">
      <c r="A218" s="3">
        <f>A217</f>
        <v>204</v>
      </c>
      <c r="B218" s="2">
        <v>45292</v>
      </c>
      <c r="C218" s="9">
        <f>(B218-Simulateur!$F$3)/365.25</f>
        <v>67.71252566735113</v>
      </c>
    </row>
    <row r="219" spans="1:3" x14ac:dyDescent="0.25">
      <c r="A219" s="3">
        <f>A218</f>
        <v>204</v>
      </c>
      <c r="B219" s="2">
        <v>45323</v>
      </c>
      <c r="C219" s="9">
        <f>(B219-Simulateur!$F$3)/365.25</f>
        <v>67.797399041752229</v>
      </c>
    </row>
    <row r="220" spans="1:3" x14ac:dyDescent="0.25">
      <c r="A220" s="3">
        <f>A217+1</f>
        <v>205</v>
      </c>
      <c r="B220" s="2">
        <v>45352</v>
      </c>
      <c r="C220" s="9">
        <f>(B220-Simulateur!$F$3)/365.25</f>
        <v>67.876796714579058</v>
      </c>
    </row>
    <row r="221" spans="1:3" x14ac:dyDescent="0.25">
      <c r="A221" s="3">
        <f>A220</f>
        <v>205</v>
      </c>
      <c r="B221" s="2">
        <v>45383</v>
      </c>
      <c r="C221" s="9">
        <f>(B221-Simulateur!$F$3)/365.25</f>
        <v>67.961670088980156</v>
      </c>
    </row>
    <row r="222" spans="1:3" x14ac:dyDescent="0.25">
      <c r="A222" s="3">
        <f>A221</f>
        <v>205</v>
      </c>
      <c r="B222" s="2">
        <v>45413</v>
      </c>
      <c r="C222" s="9">
        <f>(B222-Simulateur!$F$3)/365.25</f>
        <v>68.043805612594113</v>
      </c>
    </row>
    <row r="223" spans="1:3" x14ac:dyDescent="0.25">
      <c r="A223" s="3">
        <f>A220+1</f>
        <v>206</v>
      </c>
      <c r="B223" s="2">
        <v>45444</v>
      </c>
      <c r="C223" s="9">
        <f>(B223-Simulateur!$F$3)/365.25</f>
        <v>68.128678986995212</v>
      </c>
    </row>
    <row r="224" spans="1:3" x14ac:dyDescent="0.25">
      <c r="A224" s="3">
        <f>A223</f>
        <v>206</v>
      </c>
      <c r="B224" s="2">
        <v>45474</v>
      </c>
      <c r="C224" s="9">
        <f>(B224-Simulateur!$F$3)/365.25</f>
        <v>68.210814510609168</v>
      </c>
    </row>
    <row r="225" spans="1:3" x14ac:dyDescent="0.25">
      <c r="A225" s="3">
        <f>A224</f>
        <v>206</v>
      </c>
      <c r="B225" s="2">
        <v>45505</v>
      </c>
      <c r="C225" s="9">
        <f>(B225-Simulateur!$F$3)/365.25</f>
        <v>68.295687885010267</v>
      </c>
    </row>
    <row r="226" spans="1:3" x14ac:dyDescent="0.25">
      <c r="A226" s="3">
        <f>A223+1</f>
        <v>207</v>
      </c>
      <c r="B226" s="2">
        <v>45536</v>
      </c>
      <c r="C226" s="9">
        <f>(B226-Simulateur!$F$3)/365.25</f>
        <v>68.380561259411365</v>
      </c>
    </row>
    <row r="227" spans="1:3" x14ac:dyDescent="0.25">
      <c r="A227" s="3">
        <f>A226</f>
        <v>207</v>
      </c>
      <c r="B227" s="2">
        <v>45566</v>
      </c>
      <c r="C227" s="9">
        <f>(B227-Simulateur!$F$3)/365.25</f>
        <v>68.462696783025322</v>
      </c>
    </row>
    <row r="228" spans="1:3" x14ac:dyDescent="0.25">
      <c r="A228" s="3">
        <f>A227</f>
        <v>207</v>
      </c>
      <c r="B228" s="2">
        <v>45597</v>
      </c>
      <c r="C228" s="9">
        <f>(B228-Simulateur!$F$3)/365.25</f>
        <v>68.547570157426421</v>
      </c>
    </row>
    <row r="229" spans="1:3" ht="15.75" thickBot="1" x14ac:dyDescent="0.3">
      <c r="A229" s="5">
        <f>A226+1</f>
        <v>208</v>
      </c>
      <c r="B229" s="4">
        <v>45627</v>
      </c>
      <c r="C229" s="9">
        <f>(B229-Simulateur!$F$3)/365.25</f>
        <v>68.629705681040377</v>
      </c>
    </row>
    <row r="230" spans="1:3" x14ac:dyDescent="0.25">
      <c r="A230" s="3">
        <f>A229</f>
        <v>208</v>
      </c>
      <c r="B230" s="2">
        <v>45658</v>
      </c>
      <c r="C230" s="9">
        <f>(B230-Simulateur!$F$3)/365.25</f>
        <v>68.714579055441476</v>
      </c>
    </row>
    <row r="231" spans="1:3" x14ac:dyDescent="0.25">
      <c r="A231" s="3">
        <f>A230</f>
        <v>208</v>
      </c>
      <c r="B231" s="2">
        <v>45689</v>
      </c>
      <c r="C231" s="9">
        <f>(B231-Simulateur!$F$3)/365.25</f>
        <v>68.799452429842574</v>
      </c>
    </row>
    <row r="232" spans="1:3" x14ac:dyDescent="0.25">
      <c r="A232" s="3">
        <f>A229+1</f>
        <v>209</v>
      </c>
      <c r="B232" s="2">
        <v>45717</v>
      </c>
      <c r="C232" s="9">
        <f>(B232-Simulateur!$F$3)/365.25</f>
        <v>68.876112251882276</v>
      </c>
    </row>
    <row r="233" spans="1:3" x14ac:dyDescent="0.25">
      <c r="A233" s="3">
        <f>A232</f>
        <v>209</v>
      </c>
      <c r="B233" s="2">
        <v>45748</v>
      </c>
      <c r="C233" s="9">
        <f>(B233-Simulateur!$F$3)/365.25</f>
        <v>68.960985626283374</v>
      </c>
    </row>
    <row r="234" spans="1:3" x14ac:dyDescent="0.25">
      <c r="A234" s="3">
        <f>A233</f>
        <v>209</v>
      </c>
      <c r="B234" s="2">
        <v>45778</v>
      </c>
      <c r="C234" s="9">
        <f>(B234-Simulateur!$F$3)/365.25</f>
        <v>69.043121149897331</v>
      </c>
    </row>
    <row r="235" spans="1:3" x14ac:dyDescent="0.25">
      <c r="A235" s="3">
        <f>A232+1</f>
        <v>210</v>
      </c>
      <c r="B235" s="2">
        <v>45809</v>
      </c>
      <c r="C235" s="9">
        <f>(B235-Simulateur!$F$3)/365.25</f>
        <v>69.12799452429843</v>
      </c>
    </row>
    <row r="236" spans="1:3" x14ac:dyDescent="0.25">
      <c r="A236" s="3">
        <f>A235</f>
        <v>210</v>
      </c>
      <c r="B236" s="2">
        <v>45839</v>
      </c>
      <c r="C236" s="9">
        <f>(B236-Simulateur!$F$3)/365.25</f>
        <v>69.210130047912386</v>
      </c>
    </row>
    <row r="237" spans="1:3" x14ac:dyDescent="0.25">
      <c r="A237" s="3">
        <f>A236</f>
        <v>210</v>
      </c>
      <c r="B237" s="2">
        <v>45870</v>
      </c>
      <c r="C237" s="9">
        <f>(B237-Simulateur!$F$3)/365.25</f>
        <v>69.295003422313485</v>
      </c>
    </row>
    <row r="238" spans="1:3" x14ac:dyDescent="0.25">
      <c r="A238" s="3">
        <f>A235+1</f>
        <v>211</v>
      </c>
      <c r="B238" s="2">
        <v>45901</v>
      </c>
      <c r="C238" s="9">
        <f>(B238-Simulateur!$F$3)/365.25</f>
        <v>69.379876796714584</v>
      </c>
    </row>
    <row r="239" spans="1:3" x14ac:dyDescent="0.25">
      <c r="A239" s="3">
        <f>A238</f>
        <v>211</v>
      </c>
      <c r="B239" s="2">
        <v>45931</v>
      </c>
      <c r="C239" s="9">
        <f>(B239-Simulateur!$F$3)/365.25</f>
        <v>69.46201232032854</v>
      </c>
    </row>
    <row r="240" spans="1:3" x14ac:dyDescent="0.25">
      <c r="A240" s="3">
        <f>A239</f>
        <v>211</v>
      </c>
      <c r="B240" s="2">
        <v>45962</v>
      </c>
      <c r="C240" s="9">
        <f>(B240-Simulateur!$F$3)/365.25</f>
        <v>69.546885694729639</v>
      </c>
    </row>
    <row r="241" spans="1:3" ht="15.75" thickBot="1" x14ac:dyDescent="0.3">
      <c r="A241" s="5">
        <f>A238+1</f>
        <v>212</v>
      </c>
      <c r="B241" s="4">
        <v>45992</v>
      </c>
      <c r="C241" s="9">
        <f>(B241-Simulateur!$F$3)/365.25</f>
        <v>69.629021218343595</v>
      </c>
    </row>
  </sheetData>
  <sheetProtection password="C7E0" sheet="1" objects="1" scenarios="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41"/>
  <sheetViews>
    <sheetView topLeftCell="A208" workbookViewId="0">
      <selection activeCell="C130" sqref="C2:C130"/>
    </sheetView>
  </sheetViews>
  <sheetFormatPr baseColWidth="10" defaultRowHeight="15" x14ac:dyDescent="0.25"/>
  <cols>
    <col min="3" max="3" width="5.5703125" style="8" bestFit="1" customWidth="1"/>
  </cols>
  <sheetData>
    <row r="1" spans="1:3" ht="15.75" thickBot="1" x14ac:dyDescent="0.3"/>
    <row r="2" spans="1:3" x14ac:dyDescent="0.25">
      <c r="A2" s="15">
        <v>38718</v>
      </c>
      <c r="B2" s="18">
        <f>B3</f>
        <v>132</v>
      </c>
      <c r="C2" s="9">
        <f>(A2-Simulateur!$F$3)/365.25</f>
        <v>49.713894592744694</v>
      </c>
    </row>
    <row r="3" spans="1:3" x14ac:dyDescent="0.25">
      <c r="A3" s="16">
        <v>38749</v>
      </c>
      <c r="B3" s="18">
        <f>B4-1</f>
        <v>132</v>
      </c>
      <c r="C3" s="9">
        <f>(A3-Simulateur!$F$3)/365.25</f>
        <v>49.798767967145793</v>
      </c>
    </row>
    <row r="4" spans="1:3" x14ac:dyDescent="0.25">
      <c r="A4" s="16">
        <v>38777</v>
      </c>
      <c r="B4" s="18">
        <f>B5</f>
        <v>133</v>
      </c>
      <c r="C4" s="9">
        <f>(A4-Simulateur!$F$3)/365.25</f>
        <v>49.875427789185487</v>
      </c>
    </row>
    <row r="5" spans="1:3" x14ac:dyDescent="0.25">
      <c r="A5" s="16">
        <v>38808</v>
      </c>
      <c r="B5" s="18">
        <f>B6</f>
        <v>133</v>
      </c>
      <c r="C5" s="9">
        <f>(A5-Simulateur!$F$3)/365.25</f>
        <v>49.960301163586585</v>
      </c>
    </row>
    <row r="6" spans="1:3" x14ac:dyDescent="0.25">
      <c r="A6" s="16">
        <v>38838</v>
      </c>
      <c r="B6" s="18">
        <f>B7-1</f>
        <v>133</v>
      </c>
      <c r="C6" s="9">
        <f>(A6-Simulateur!$F$3)/365.25</f>
        <v>50.042436687200549</v>
      </c>
    </row>
    <row r="7" spans="1:3" x14ac:dyDescent="0.25">
      <c r="A7" s="16">
        <v>38869</v>
      </c>
      <c r="B7" s="18">
        <f>B8</f>
        <v>134</v>
      </c>
      <c r="C7" s="9">
        <f>(A7-Simulateur!$F$3)/365.25</f>
        <v>50.127310061601641</v>
      </c>
    </row>
    <row r="8" spans="1:3" x14ac:dyDescent="0.25">
      <c r="A8" s="16">
        <v>38899</v>
      </c>
      <c r="B8" s="18">
        <f>B9</f>
        <v>134</v>
      </c>
      <c r="C8" s="9">
        <f>(A8-Simulateur!$F$3)/365.25</f>
        <v>50.209445585215605</v>
      </c>
    </row>
    <row r="9" spans="1:3" x14ac:dyDescent="0.25">
      <c r="A9" s="16">
        <v>38930</v>
      </c>
      <c r="B9" s="18">
        <f>B10-1</f>
        <v>134</v>
      </c>
      <c r="C9" s="9">
        <f>(A9-Simulateur!$F$3)/365.25</f>
        <v>50.294318959616703</v>
      </c>
    </row>
    <row r="10" spans="1:3" x14ac:dyDescent="0.25">
      <c r="A10" s="16">
        <v>38961</v>
      </c>
      <c r="B10" s="18">
        <f>B11</f>
        <v>135</v>
      </c>
      <c r="C10" s="9">
        <f>(A10-Simulateur!$F$3)/365.25</f>
        <v>50.379192334017795</v>
      </c>
    </row>
    <row r="11" spans="1:3" x14ac:dyDescent="0.25">
      <c r="A11" s="16">
        <v>38991</v>
      </c>
      <c r="B11" s="18">
        <f>B12</f>
        <v>135</v>
      </c>
      <c r="C11" s="9">
        <f>(A11-Simulateur!$F$3)/365.25</f>
        <v>50.461327857631758</v>
      </c>
    </row>
    <row r="12" spans="1:3" x14ac:dyDescent="0.25">
      <c r="A12" s="16">
        <v>39022</v>
      </c>
      <c r="B12" s="18">
        <f>B13-1</f>
        <v>135</v>
      </c>
      <c r="C12" s="9">
        <f>(A12-Simulateur!$F$3)/365.25</f>
        <v>50.546201232032857</v>
      </c>
    </row>
    <row r="13" spans="1:3" ht="15.75" thickBot="1" x14ac:dyDescent="0.3">
      <c r="A13" s="17">
        <v>39052</v>
      </c>
      <c r="B13" s="19">
        <f>B14</f>
        <v>136</v>
      </c>
      <c r="C13" s="9">
        <f>(A13-Simulateur!$F$3)/365.25</f>
        <v>50.628336755646821</v>
      </c>
    </row>
    <row r="14" spans="1:3" x14ac:dyDescent="0.25">
      <c r="A14" s="15">
        <v>39083</v>
      </c>
      <c r="B14" s="18">
        <f>B15</f>
        <v>136</v>
      </c>
      <c r="C14" s="9">
        <f>(A14-Simulateur!$F$3)/365.25</f>
        <v>50.713210130047912</v>
      </c>
    </row>
    <row r="15" spans="1:3" x14ac:dyDescent="0.25">
      <c r="A15" s="16">
        <v>39114</v>
      </c>
      <c r="B15" s="18">
        <f>B16-1</f>
        <v>136</v>
      </c>
      <c r="C15" s="9">
        <f>(A15-Simulateur!$F$3)/365.25</f>
        <v>50.798083504449011</v>
      </c>
    </row>
    <row r="16" spans="1:3" x14ac:dyDescent="0.25">
      <c r="A16" s="16">
        <v>39142</v>
      </c>
      <c r="B16" s="18">
        <f>B17</f>
        <v>137</v>
      </c>
      <c r="C16" s="9">
        <f>(A16-Simulateur!$F$3)/365.25</f>
        <v>50.874743326488705</v>
      </c>
    </row>
    <row r="17" spans="1:3" x14ac:dyDescent="0.25">
      <c r="A17" s="16">
        <v>39173</v>
      </c>
      <c r="B17" s="18">
        <f>B18</f>
        <v>137</v>
      </c>
      <c r="C17" s="9">
        <f>(A17-Simulateur!$F$3)/365.25</f>
        <v>50.959616700889804</v>
      </c>
    </row>
    <row r="18" spans="1:3" x14ac:dyDescent="0.25">
      <c r="A18" s="16">
        <v>39203</v>
      </c>
      <c r="B18" s="18">
        <f>B19-1</f>
        <v>137</v>
      </c>
      <c r="C18" s="9">
        <f>(A18-Simulateur!$F$3)/365.25</f>
        <v>51.041752224503767</v>
      </c>
    </row>
    <row r="19" spans="1:3" x14ac:dyDescent="0.25">
      <c r="A19" s="16">
        <v>39234</v>
      </c>
      <c r="B19" s="18">
        <f>B20</f>
        <v>138</v>
      </c>
      <c r="C19" s="9">
        <f>(A19-Simulateur!$F$3)/365.25</f>
        <v>51.126625598904859</v>
      </c>
    </row>
    <row r="20" spans="1:3" x14ac:dyDescent="0.25">
      <c r="A20" s="16">
        <v>39264</v>
      </c>
      <c r="B20" s="18">
        <f>B21</f>
        <v>138</v>
      </c>
      <c r="C20" s="9">
        <f>(A20-Simulateur!$F$3)/365.25</f>
        <v>51.208761122518823</v>
      </c>
    </row>
    <row r="21" spans="1:3" x14ac:dyDescent="0.25">
      <c r="A21" s="16">
        <v>39295</v>
      </c>
      <c r="B21" s="18">
        <f>B22-1</f>
        <v>138</v>
      </c>
      <c r="C21" s="9">
        <f>(A21-Simulateur!$F$3)/365.25</f>
        <v>51.293634496919921</v>
      </c>
    </row>
    <row r="22" spans="1:3" x14ac:dyDescent="0.25">
      <c r="A22" s="16">
        <v>39326</v>
      </c>
      <c r="B22" s="18">
        <f>B23</f>
        <v>139</v>
      </c>
      <c r="C22" s="9">
        <f>(A22-Simulateur!$F$3)/365.25</f>
        <v>51.378507871321013</v>
      </c>
    </row>
    <row r="23" spans="1:3" x14ac:dyDescent="0.25">
      <c r="A23" s="16">
        <v>39356</v>
      </c>
      <c r="B23" s="18">
        <f>B24</f>
        <v>139</v>
      </c>
      <c r="C23" s="9">
        <f>(A23-Simulateur!$F$3)/365.25</f>
        <v>51.460643394934976</v>
      </c>
    </row>
    <row r="24" spans="1:3" x14ac:dyDescent="0.25">
      <c r="A24" s="16">
        <v>39387</v>
      </c>
      <c r="B24" s="18">
        <f>B25-1</f>
        <v>139</v>
      </c>
      <c r="C24" s="9">
        <f>(A24-Simulateur!$F$3)/365.25</f>
        <v>51.545516769336068</v>
      </c>
    </row>
    <row r="25" spans="1:3" ht="15.75" thickBot="1" x14ac:dyDescent="0.3">
      <c r="A25" s="17">
        <v>39417</v>
      </c>
      <c r="B25" s="19">
        <f>B26</f>
        <v>140</v>
      </c>
      <c r="C25" s="9">
        <f>(A25-Simulateur!$F$3)/365.25</f>
        <v>51.627652292950032</v>
      </c>
    </row>
    <row r="26" spans="1:3" x14ac:dyDescent="0.25">
      <c r="A26" s="15">
        <v>39448</v>
      </c>
      <c r="B26" s="18">
        <f>B27</f>
        <v>140</v>
      </c>
      <c r="C26" s="9">
        <f>(A26-Simulateur!$F$3)/365.25</f>
        <v>51.71252566735113</v>
      </c>
    </row>
    <row r="27" spans="1:3" x14ac:dyDescent="0.25">
      <c r="A27" s="16">
        <v>39479</v>
      </c>
      <c r="B27" s="18">
        <f>B28-1</f>
        <v>140</v>
      </c>
      <c r="C27" s="9">
        <f>(A27-Simulateur!$F$3)/365.25</f>
        <v>51.797399041752222</v>
      </c>
    </row>
    <row r="28" spans="1:3" x14ac:dyDescent="0.25">
      <c r="A28" s="16">
        <v>39508</v>
      </c>
      <c r="B28" s="18">
        <f>B29</f>
        <v>141</v>
      </c>
      <c r="C28" s="9">
        <f>(A28-Simulateur!$F$3)/365.25</f>
        <v>51.876796714579058</v>
      </c>
    </row>
    <row r="29" spans="1:3" x14ac:dyDescent="0.25">
      <c r="A29" s="16">
        <v>39539</v>
      </c>
      <c r="B29" s="18">
        <f>B30</f>
        <v>141</v>
      </c>
      <c r="C29" s="9">
        <f>(A29-Simulateur!$F$3)/365.25</f>
        <v>51.961670088980149</v>
      </c>
    </row>
    <row r="30" spans="1:3" x14ac:dyDescent="0.25">
      <c r="A30" s="16">
        <v>39569</v>
      </c>
      <c r="B30" s="18">
        <f>B31-1</f>
        <v>141</v>
      </c>
      <c r="C30" s="9">
        <f>(A30-Simulateur!$F$3)/365.25</f>
        <v>52.043805612594113</v>
      </c>
    </row>
    <row r="31" spans="1:3" x14ac:dyDescent="0.25">
      <c r="A31" s="16">
        <v>39600</v>
      </c>
      <c r="B31" s="18">
        <f>B32</f>
        <v>142</v>
      </c>
      <c r="C31" s="9">
        <f>(A31-Simulateur!$F$3)/365.25</f>
        <v>52.128678986995212</v>
      </c>
    </row>
    <row r="32" spans="1:3" x14ac:dyDescent="0.25">
      <c r="A32" s="16">
        <v>39630</v>
      </c>
      <c r="B32" s="18">
        <f>B33</f>
        <v>142</v>
      </c>
      <c r="C32" s="9">
        <f>(A32-Simulateur!$F$3)/365.25</f>
        <v>52.210814510609168</v>
      </c>
    </row>
    <row r="33" spans="1:3" x14ac:dyDescent="0.25">
      <c r="A33" s="16">
        <v>39661</v>
      </c>
      <c r="B33" s="18">
        <f>B34-1</f>
        <v>142</v>
      </c>
      <c r="C33" s="9">
        <f>(A33-Simulateur!$F$3)/365.25</f>
        <v>52.295687885010267</v>
      </c>
    </row>
    <row r="34" spans="1:3" x14ac:dyDescent="0.25">
      <c r="A34" s="16">
        <v>39692</v>
      </c>
      <c r="B34" s="18">
        <f>B35</f>
        <v>143</v>
      </c>
      <c r="C34" s="9">
        <f>(A34-Simulateur!$F$3)/365.25</f>
        <v>52.380561259411365</v>
      </c>
    </row>
    <row r="35" spans="1:3" x14ac:dyDescent="0.25">
      <c r="A35" s="16">
        <v>39722</v>
      </c>
      <c r="B35" s="18">
        <f>B36</f>
        <v>143</v>
      </c>
      <c r="C35" s="9">
        <f>(A35-Simulateur!$F$3)/365.25</f>
        <v>52.462696783025322</v>
      </c>
    </row>
    <row r="36" spans="1:3" x14ac:dyDescent="0.25">
      <c r="A36" s="16">
        <v>39753</v>
      </c>
      <c r="B36" s="18">
        <f>B37-1</f>
        <v>143</v>
      </c>
      <c r="C36" s="9">
        <f>(A36-Simulateur!$F$3)/365.25</f>
        <v>52.547570157426421</v>
      </c>
    </row>
    <row r="37" spans="1:3" ht="15.75" thickBot="1" x14ac:dyDescent="0.3">
      <c r="A37" s="17">
        <v>39783</v>
      </c>
      <c r="B37" s="19">
        <f>B38</f>
        <v>144</v>
      </c>
      <c r="C37" s="9">
        <f>(A37-Simulateur!$F$3)/365.25</f>
        <v>52.629705681040384</v>
      </c>
    </row>
    <row r="38" spans="1:3" x14ac:dyDescent="0.25">
      <c r="A38" s="2">
        <v>39814</v>
      </c>
      <c r="B38" s="18">
        <f>B39</f>
        <v>144</v>
      </c>
      <c r="C38" s="9">
        <f>(A38-Simulateur!$F$3)/365.25</f>
        <v>52.714579055441476</v>
      </c>
    </row>
    <row r="39" spans="1:3" x14ac:dyDescent="0.25">
      <c r="A39" s="2">
        <v>39845</v>
      </c>
      <c r="B39" s="18">
        <f>B40-1</f>
        <v>144</v>
      </c>
      <c r="C39" s="9">
        <f>(A39-Simulateur!$F$3)/365.25</f>
        <v>52.799452429842574</v>
      </c>
    </row>
    <row r="40" spans="1:3" x14ac:dyDescent="0.25">
      <c r="A40" s="2">
        <v>39873</v>
      </c>
      <c r="B40" s="18">
        <f>B41</f>
        <v>145</v>
      </c>
      <c r="C40" s="9">
        <f>(A40-Simulateur!$F$3)/365.25</f>
        <v>52.876112251882276</v>
      </c>
    </row>
    <row r="41" spans="1:3" x14ac:dyDescent="0.25">
      <c r="A41" s="2">
        <v>39904</v>
      </c>
      <c r="B41" s="18">
        <f>B42</f>
        <v>145</v>
      </c>
      <c r="C41" s="9">
        <f>(A41-Simulateur!$F$3)/365.25</f>
        <v>52.960985626283367</v>
      </c>
    </row>
    <row r="42" spans="1:3" x14ac:dyDescent="0.25">
      <c r="A42" s="2">
        <v>39934</v>
      </c>
      <c r="B42" s="18">
        <f>B43-1</f>
        <v>145</v>
      </c>
      <c r="C42" s="9">
        <f>(A42-Simulateur!$F$3)/365.25</f>
        <v>53.043121149897331</v>
      </c>
    </row>
    <row r="43" spans="1:3" x14ac:dyDescent="0.25">
      <c r="A43" s="2">
        <v>39965</v>
      </c>
      <c r="B43" s="18">
        <f>B44</f>
        <v>146</v>
      </c>
      <c r="C43" s="9">
        <f>(A43-Simulateur!$F$3)/365.25</f>
        <v>53.127994524298423</v>
      </c>
    </row>
    <row r="44" spans="1:3" x14ac:dyDescent="0.25">
      <c r="A44" s="2">
        <v>39995</v>
      </c>
      <c r="B44" s="18">
        <f>B45</f>
        <v>146</v>
      </c>
      <c r="C44" s="9">
        <f>(A44-Simulateur!$F$3)/365.25</f>
        <v>53.210130047912386</v>
      </c>
    </row>
    <row r="45" spans="1:3" x14ac:dyDescent="0.25">
      <c r="A45" s="2">
        <v>40026</v>
      </c>
      <c r="B45" s="18">
        <f>B46-1</f>
        <v>146</v>
      </c>
      <c r="C45" s="9">
        <f>(A45-Simulateur!$F$3)/365.25</f>
        <v>53.295003422313485</v>
      </c>
    </row>
    <row r="46" spans="1:3" x14ac:dyDescent="0.25">
      <c r="A46" s="2">
        <v>40057</v>
      </c>
      <c r="B46" s="18">
        <f>B47</f>
        <v>147</v>
      </c>
      <c r="C46" s="9">
        <f>(A46-Simulateur!$F$3)/365.25</f>
        <v>53.379876796714576</v>
      </c>
    </row>
    <row r="47" spans="1:3" x14ac:dyDescent="0.25">
      <c r="A47" s="2">
        <v>40087</v>
      </c>
      <c r="B47" s="18">
        <f>B48</f>
        <v>147</v>
      </c>
      <c r="C47" s="9">
        <f>(A47-Simulateur!$F$3)/365.25</f>
        <v>53.46201232032854</v>
      </c>
    </row>
    <row r="48" spans="1:3" x14ac:dyDescent="0.25">
      <c r="A48" s="2">
        <v>40118</v>
      </c>
      <c r="B48" s="18">
        <f>B49-1</f>
        <v>147</v>
      </c>
      <c r="C48" s="9">
        <f>(A48-Simulateur!$F$3)/365.25</f>
        <v>53.546885694729639</v>
      </c>
    </row>
    <row r="49" spans="1:3" ht="15.75" thickBot="1" x14ac:dyDescent="0.3">
      <c r="A49" s="2">
        <v>40148</v>
      </c>
      <c r="B49" s="19">
        <f>B50</f>
        <v>148</v>
      </c>
      <c r="C49" s="9">
        <f>(A49-Simulateur!$F$3)/365.25</f>
        <v>53.629021218343603</v>
      </c>
    </row>
    <row r="50" spans="1:3" x14ac:dyDescent="0.25">
      <c r="A50" s="15">
        <v>40179</v>
      </c>
      <c r="B50" s="18">
        <f>B51</f>
        <v>148</v>
      </c>
      <c r="C50" s="9">
        <f>(A50-Simulateur!$F$3)/365.25</f>
        <v>53.713894592744694</v>
      </c>
    </row>
    <row r="51" spans="1:3" x14ac:dyDescent="0.25">
      <c r="A51" s="16">
        <v>40210</v>
      </c>
      <c r="B51" s="18">
        <f>B52-1</f>
        <v>148</v>
      </c>
      <c r="C51" s="9">
        <f>(A51-Simulateur!$F$3)/365.25</f>
        <v>53.798767967145793</v>
      </c>
    </row>
    <row r="52" spans="1:3" x14ac:dyDescent="0.25">
      <c r="A52" s="16">
        <v>40238</v>
      </c>
      <c r="B52" s="18">
        <f>B53</f>
        <v>149</v>
      </c>
      <c r="C52" s="9">
        <f>(A52-Simulateur!$F$3)/365.25</f>
        <v>53.875427789185487</v>
      </c>
    </row>
    <row r="53" spans="1:3" x14ac:dyDescent="0.25">
      <c r="A53" s="16">
        <v>40269</v>
      </c>
      <c r="B53" s="18">
        <f>B54</f>
        <v>149</v>
      </c>
      <c r="C53" s="9">
        <f>(A53-Simulateur!$F$3)/365.25</f>
        <v>53.960301163586585</v>
      </c>
    </row>
    <row r="54" spans="1:3" x14ac:dyDescent="0.25">
      <c r="A54" s="16">
        <v>40299</v>
      </c>
      <c r="B54" s="18">
        <f>B55-1</f>
        <v>149</v>
      </c>
      <c r="C54" s="9">
        <f>(A54-Simulateur!$F$3)/365.25</f>
        <v>54.042436687200549</v>
      </c>
    </row>
    <row r="55" spans="1:3" x14ac:dyDescent="0.25">
      <c r="A55" s="16">
        <v>40330</v>
      </c>
      <c r="B55" s="18">
        <f>B56</f>
        <v>150</v>
      </c>
      <c r="C55" s="9">
        <f>(A55-Simulateur!$F$3)/365.25</f>
        <v>54.127310061601641</v>
      </c>
    </row>
    <row r="56" spans="1:3" x14ac:dyDescent="0.25">
      <c r="A56" s="16">
        <v>40360</v>
      </c>
      <c r="B56" s="18">
        <f>B57</f>
        <v>150</v>
      </c>
      <c r="C56" s="9">
        <f>(A56-Simulateur!$F$3)/365.25</f>
        <v>54.209445585215605</v>
      </c>
    </row>
    <row r="57" spans="1:3" x14ac:dyDescent="0.25">
      <c r="A57" s="16">
        <v>40391</v>
      </c>
      <c r="B57" s="18">
        <f>B58-1</f>
        <v>150</v>
      </c>
      <c r="C57" s="9">
        <f>(A57-Simulateur!$F$3)/365.25</f>
        <v>54.294318959616703</v>
      </c>
    </row>
    <row r="58" spans="1:3" x14ac:dyDescent="0.25">
      <c r="A58" s="16">
        <v>40422</v>
      </c>
      <c r="B58" s="18">
        <f>B59</f>
        <v>151</v>
      </c>
      <c r="C58" s="9">
        <f>(A58-Simulateur!$F$3)/365.25</f>
        <v>54.379192334017795</v>
      </c>
    </row>
    <row r="59" spans="1:3" x14ac:dyDescent="0.25">
      <c r="A59" s="16">
        <v>40452</v>
      </c>
      <c r="B59" s="18">
        <f>B60</f>
        <v>151</v>
      </c>
      <c r="C59" s="9">
        <f>(A59-Simulateur!$F$3)/365.25</f>
        <v>54.461327857631758</v>
      </c>
    </row>
    <row r="60" spans="1:3" x14ac:dyDescent="0.25">
      <c r="A60" s="16">
        <v>40483</v>
      </c>
      <c r="B60" s="18">
        <f>B61-1</f>
        <v>151</v>
      </c>
      <c r="C60" s="9">
        <f>(A60-Simulateur!$F$3)/365.25</f>
        <v>54.546201232032857</v>
      </c>
    </row>
    <row r="61" spans="1:3" ht="15.75" thickBot="1" x14ac:dyDescent="0.3">
      <c r="A61" s="17">
        <v>40513</v>
      </c>
      <c r="B61" s="19">
        <f>B62</f>
        <v>152</v>
      </c>
      <c r="C61" s="9">
        <f>(A61-Simulateur!$F$3)/365.25</f>
        <v>54.628336755646821</v>
      </c>
    </row>
    <row r="62" spans="1:3" x14ac:dyDescent="0.25">
      <c r="A62" s="16">
        <v>40544</v>
      </c>
      <c r="B62" s="18">
        <f>B63</f>
        <v>152</v>
      </c>
      <c r="C62" s="9">
        <f>(A62-Simulateur!$F$3)/365.25</f>
        <v>54.713210130047912</v>
      </c>
    </row>
    <row r="63" spans="1:3" x14ac:dyDescent="0.25">
      <c r="A63" s="16">
        <v>40575</v>
      </c>
      <c r="B63" s="18">
        <f>B64-1</f>
        <v>152</v>
      </c>
      <c r="C63" s="9">
        <f>(A63-Simulateur!$F$3)/365.25</f>
        <v>54.798083504449011</v>
      </c>
    </row>
    <row r="64" spans="1:3" x14ac:dyDescent="0.25">
      <c r="A64" s="16">
        <v>40603</v>
      </c>
      <c r="B64" s="18">
        <f>B65</f>
        <v>153</v>
      </c>
      <c r="C64" s="9">
        <f>(A64-Simulateur!$F$3)/365.25</f>
        <v>54.874743326488705</v>
      </c>
    </row>
    <row r="65" spans="1:3" x14ac:dyDescent="0.25">
      <c r="A65" s="16">
        <v>40634</v>
      </c>
      <c r="B65" s="18">
        <f>B66</f>
        <v>153</v>
      </c>
      <c r="C65" s="9">
        <f>(A65-Simulateur!$F$3)/365.25</f>
        <v>54.959616700889804</v>
      </c>
    </row>
    <row r="66" spans="1:3" x14ac:dyDescent="0.25">
      <c r="A66" s="16">
        <v>40664</v>
      </c>
      <c r="B66" s="18">
        <f>B67-1</f>
        <v>153</v>
      </c>
      <c r="C66" s="9">
        <f>(A66-Simulateur!$F$3)/365.25</f>
        <v>55.041752224503767</v>
      </c>
    </row>
    <row r="67" spans="1:3" x14ac:dyDescent="0.25">
      <c r="A67" s="16">
        <v>40695</v>
      </c>
      <c r="B67" s="18">
        <f>B68</f>
        <v>154</v>
      </c>
      <c r="C67" s="9">
        <f>(A67-Simulateur!$F$3)/365.25</f>
        <v>55.126625598904859</v>
      </c>
    </row>
    <row r="68" spans="1:3" x14ac:dyDescent="0.25">
      <c r="A68" s="16">
        <v>40725</v>
      </c>
      <c r="B68" s="18">
        <f>B69</f>
        <v>154</v>
      </c>
      <c r="C68" s="9">
        <f>(A68-Simulateur!$F$3)/365.25</f>
        <v>55.208761122518823</v>
      </c>
    </row>
    <row r="69" spans="1:3" x14ac:dyDescent="0.25">
      <c r="A69" s="16">
        <v>40756</v>
      </c>
      <c r="B69" s="18">
        <f>B70-1</f>
        <v>154</v>
      </c>
      <c r="C69" s="9">
        <f>(A69-Simulateur!$F$3)/365.25</f>
        <v>55.293634496919921</v>
      </c>
    </row>
    <row r="70" spans="1:3" x14ac:dyDescent="0.25">
      <c r="A70" s="16">
        <v>40787</v>
      </c>
      <c r="B70" s="18">
        <f>B71</f>
        <v>155</v>
      </c>
      <c r="C70" s="9">
        <f>(A70-Simulateur!$F$3)/365.25</f>
        <v>55.378507871321013</v>
      </c>
    </row>
    <row r="71" spans="1:3" x14ac:dyDescent="0.25">
      <c r="A71" s="16">
        <v>40817</v>
      </c>
      <c r="B71" s="18">
        <f>B72</f>
        <v>155</v>
      </c>
      <c r="C71" s="9">
        <f>(A71-Simulateur!$F$3)/365.25</f>
        <v>55.460643394934976</v>
      </c>
    </row>
    <row r="72" spans="1:3" x14ac:dyDescent="0.25">
      <c r="A72" s="16">
        <v>40848</v>
      </c>
      <c r="B72" s="18">
        <f>B73-1</f>
        <v>155</v>
      </c>
      <c r="C72" s="9">
        <f>(A72-Simulateur!$F$3)/365.25</f>
        <v>55.545516769336068</v>
      </c>
    </row>
    <row r="73" spans="1:3" ht="15.75" thickBot="1" x14ac:dyDescent="0.3">
      <c r="A73" s="16">
        <v>40878</v>
      </c>
      <c r="B73" s="19">
        <f>B74</f>
        <v>156</v>
      </c>
      <c r="C73" s="9">
        <f>(A73-Simulateur!$F$3)/365.25</f>
        <v>55.627652292950032</v>
      </c>
    </row>
    <row r="74" spans="1:3" x14ac:dyDescent="0.25">
      <c r="A74" s="15">
        <v>40909</v>
      </c>
      <c r="B74" s="18">
        <f>B75</f>
        <v>156</v>
      </c>
      <c r="C74" s="9">
        <f>(A74-Simulateur!$F$3)/365.25</f>
        <v>55.71252566735113</v>
      </c>
    </row>
    <row r="75" spans="1:3" x14ac:dyDescent="0.25">
      <c r="A75" s="16">
        <v>40940</v>
      </c>
      <c r="B75" s="18">
        <f>B76-1</f>
        <v>156</v>
      </c>
      <c r="C75" s="9">
        <f>(A75-Simulateur!$F$3)/365.25</f>
        <v>55.797399041752222</v>
      </c>
    </row>
    <row r="76" spans="1:3" x14ac:dyDescent="0.25">
      <c r="A76" s="16">
        <v>40969</v>
      </c>
      <c r="B76" s="18">
        <f>B77</f>
        <v>157</v>
      </c>
      <c r="C76" s="9">
        <f>(A76-Simulateur!$F$3)/365.25</f>
        <v>55.876796714579058</v>
      </c>
    </row>
    <row r="77" spans="1:3" x14ac:dyDescent="0.25">
      <c r="A77" s="16">
        <v>41000</v>
      </c>
      <c r="B77" s="18">
        <f>B78</f>
        <v>157</v>
      </c>
      <c r="C77" s="9">
        <f>(A77-Simulateur!$F$3)/365.25</f>
        <v>55.961670088980149</v>
      </c>
    </row>
    <row r="78" spans="1:3" x14ac:dyDescent="0.25">
      <c r="A78" s="16">
        <v>41030</v>
      </c>
      <c r="B78" s="18">
        <f>B79-1</f>
        <v>157</v>
      </c>
      <c r="C78" s="9">
        <f>(A78-Simulateur!$F$3)/365.25</f>
        <v>56.043805612594113</v>
      </c>
    </row>
    <row r="79" spans="1:3" x14ac:dyDescent="0.25">
      <c r="A79" s="16">
        <v>41061</v>
      </c>
      <c r="B79" s="18">
        <f>B80</f>
        <v>158</v>
      </c>
      <c r="C79" s="9">
        <f>(A79-Simulateur!$F$3)/365.25</f>
        <v>56.128678986995212</v>
      </c>
    </row>
    <row r="80" spans="1:3" x14ac:dyDescent="0.25">
      <c r="A80" s="16">
        <v>41091</v>
      </c>
      <c r="B80" s="18">
        <f>B81</f>
        <v>158</v>
      </c>
      <c r="C80" s="9">
        <f>(A80-Simulateur!$F$3)/365.25</f>
        <v>56.210814510609168</v>
      </c>
    </row>
    <row r="81" spans="1:3" x14ac:dyDescent="0.25">
      <c r="A81" s="16">
        <v>41122</v>
      </c>
      <c r="B81" s="18">
        <f>B82-1</f>
        <v>158</v>
      </c>
      <c r="C81" s="9">
        <f>(A81-Simulateur!$F$3)/365.25</f>
        <v>56.295687885010267</v>
      </c>
    </row>
    <row r="82" spans="1:3" x14ac:dyDescent="0.25">
      <c r="A82" s="16">
        <v>41153</v>
      </c>
      <c r="B82" s="18">
        <f>B83</f>
        <v>159</v>
      </c>
      <c r="C82" s="9">
        <f>(A82-Simulateur!$F$3)/365.25</f>
        <v>56.380561259411365</v>
      </c>
    </row>
    <row r="83" spans="1:3" x14ac:dyDescent="0.25">
      <c r="A83" s="16">
        <v>41183</v>
      </c>
      <c r="B83" s="18">
        <f>B84</f>
        <v>159</v>
      </c>
      <c r="C83" s="9">
        <f>(A83-Simulateur!$F$3)/365.25</f>
        <v>56.462696783025322</v>
      </c>
    </row>
    <row r="84" spans="1:3" x14ac:dyDescent="0.25">
      <c r="A84" s="16">
        <v>41214</v>
      </c>
      <c r="B84" s="18">
        <f>B85-1</f>
        <v>159</v>
      </c>
      <c r="C84" s="9">
        <f>(A84-Simulateur!$F$3)/365.25</f>
        <v>56.547570157426421</v>
      </c>
    </row>
    <row r="85" spans="1:3" ht="15.75" thickBot="1" x14ac:dyDescent="0.3">
      <c r="A85" s="17">
        <v>41244</v>
      </c>
      <c r="B85" s="19">
        <f>B86</f>
        <v>160</v>
      </c>
      <c r="C85" s="9">
        <f>(A85-Simulateur!$F$3)/365.25</f>
        <v>56.629705681040384</v>
      </c>
    </row>
    <row r="86" spans="1:3" x14ac:dyDescent="0.25">
      <c r="A86" s="15">
        <v>41275</v>
      </c>
      <c r="B86" s="18">
        <f>B87</f>
        <v>160</v>
      </c>
      <c r="C86" s="9">
        <f>(A86-Simulateur!$F$3)/365.25</f>
        <v>56.714579055441476</v>
      </c>
    </row>
    <row r="87" spans="1:3" x14ac:dyDescent="0.25">
      <c r="A87" s="16">
        <v>41306</v>
      </c>
      <c r="B87" s="18">
        <f>B88-1</f>
        <v>160</v>
      </c>
      <c r="C87" s="9">
        <f>(A87-Simulateur!$F$3)/365.25</f>
        <v>56.799452429842574</v>
      </c>
    </row>
    <row r="88" spans="1:3" x14ac:dyDescent="0.25">
      <c r="A88" s="16">
        <v>41334</v>
      </c>
      <c r="B88" s="18">
        <f>B89</f>
        <v>161</v>
      </c>
      <c r="C88" s="9">
        <f>(A88-Simulateur!$F$3)/365.25</f>
        <v>56.876112251882276</v>
      </c>
    </row>
    <row r="89" spans="1:3" x14ac:dyDescent="0.25">
      <c r="A89" s="16">
        <v>41365</v>
      </c>
      <c r="B89" s="18">
        <f>B90</f>
        <v>161</v>
      </c>
      <c r="C89" s="9">
        <f>(A89-Simulateur!$F$3)/365.25</f>
        <v>56.960985626283367</v>
      </c>
    </row>
    <row r="90" spans="1:3" x14ac:dyDescent="0.25">
      <c r="A90" s="16">
        <v>41395</v>
      </c>
      <c r="B90" s="18">
        <f>B91-1</f>
        <v>161</v>
      </c>
      <c r="C90" s="9">
        <f>(A90-Simulateur!$F$3)/365.25</f>
        <v>57.043121149897331</v>
      </c>
    </row>
    <row r="91" spans="1:3" x14ac:dyDescent="0.25">
      <c r="A91" s="16">
        <v>41426</v>
      </c>
      <c r="B91" s="18">
        <f>B92</f>
        <v>162</v>
      </c>
      <c r="C91" s="9">
        <f>(A91-Simulateur!$F$3)/365.25</f>
        <v>57.127994524298423</v>
      </c>
    </row>
    <row r="92" spans="1:3" x14ac:dyDescent="0.25">
      <c r="A92" s="16">
        <v>41456</v>
      </c>
      <c r="B92" s="18">
        <f>B93</f>
        <v>162</v>
      </c>
      <c r="C92" s="9">
        <f>(A92-Simulateur!$F$3)/365.25</f>
        <v>57.210130047912386</v>
      </c>
    </row>
    <row r="93" spans="1:3" x14ac:dyDescent="0.25">
      <c r="A93" s="16">
        <v>41487</v>
      </c>
      <c r="B93" s="18">
        <f>B94-1</f>
        <v>162</v>
      </c>
      <c r="C93" s="9">
        <f>(A93-Simulateur!$F$3)/365.25</f>
        <v>57.295003422313485</v>
      </c>
    </row>
    <row r="94" spans="1:3" x14ac:dyDescent="0.25">
      <c r="A94" s="16">
        <v>41518</v>
      </c>
      <c r="B94" s="18">
        <f>B95</f>
        <v>163</v>
      </c>
      <c r="C94" s="9">
        <f>(A94-Simulateur!$F$3)/365.25</f>
        <v>57.379876796714576</v>
      </c>
    </row>
    <row r="95" spans="1:3" x14ac:dyDescent="0.25">
      <c r="A95" s="16">
        <v>41548</v>
      </c>
      <c r="B95" s="18">
        <f>B96</f>
        <v>163</v>
      </c>
      <c r="C95" s="9">
        <f>(A95-Simulateur!$F$3)/365.25</f>
        <v>57.46201232032854</v>
      </c>
    </row>
    <row r="96" spans="1:3" x14ac:dyDescent="0.25">
      <c r="A96" s="16">
        <v>41579</v>
      </c>
      <c r="B96" s="18">
        <f>B97-1</f>
        <v>163</v>
      </c>
      <c r="C96" s="9">
        <f>(A96-Simulateur!$F$3)/365.25</f>
        <v>57.546885694729639</v>
      </c>
    </row>
    <row r="97" spans="1:3" ht="15.75" thickBot="1" x14ac:dyDescent="0.3">
      <c r="A97" s="17">
        <v>41609</v>
      </c>
      <c r="B97" s="19">
        <f>B98</f>
        <v>164</v>
      </c>
      <c r="C97" s="9">
        <f>(A97-Simulateur!$F$3)/365.25</f>
        <v>57.629021218343603</v>
      </c>
    </row>
    <row r="98" spans="1:3" x14ac:dyDescent="0.25">
      <c r="A98" s="2">
        <v>41640</v>
      </c>
      <c r="B98" s="18">
        <f>B99</f>
        <v>164</v>
      </c>
      <c r="C98" s="9">
        <f>(A98-Simulateur!$F$3)/365.25</f>
        <v>57.713894592744694</v>
      </c>
    </row>
    <row r="99" spans="1:3" x14ac:dyDescent="0.25">
      <c r="A99" s="2">
        <v>41671</v>
      </c>
      <c r="B99" s="18">
        <f>B100-1</f>
        <v>164</v>
      </c>
      <c r="C99" s="9">
        <f>(A99-Simulateur!$F$3)/365.25</f>
        <v>57.798767967145793</v>
      </c>
    </row>
    <row r="100" spans="1:3" x14ac:dyDescent="0.25">
      <c r="A100" s="2">
        <v>41699</v>
      </c>
      <c r="B100" s="18">
        <f>B101</f>
        <v>165</v>
      </c>
      <c r="C100" s="9">
        <f>(A100-Simulateur!$F$3)/365.25</f>
        <v>57.875427789185487</v>
      </c>
    </row>
    <row r="101" spans="1:3" x14ac:dyDescent="0.25">
      <c r="A101" s="2">
        <v>41730</v>
      </c>
      <c r="B101" s="18">
        <f>B102</f>
        <v>165</v>
      </c>
      <c r="C101" s="9">
        <f>(A101-Simulateur!$F$3)/365.25</f>
        <v>57.960301163586585</v>
      </c>
    </row>
    <row r="102" spans="1:3" x14ac:dyDescent="0.25">
      <c r="A102" s="2">
        <v>41760</v>
      </c>
      <c r="B102" s="18">
        <f>B103-1</f>
        <v>165</v>
      </c>
      <c r="C102" s="9">
        <f>(A102-Simulateur!$F$3)/365.25</f>
        <v>58.042436687200549</v>
      </c>
    </row>
    <row r="103" spans="1:3" x14ac:dyDescent="0.25">
      <c r="A103" s="2">
        <v>41791</v>
      </c>
      <c r="B103" s="18">
        <f>B104</f>
        <v>166</v>
      </c>
      <c r="C103" s="9">
        <f>(A103-Simulateur!$F$3)/365.25</f>
        <v>58.127310061601641</v>
      </c>
    </row>
    <row r="104" spans="1:3" x14ac:dyDescent="0.25">
      <c r="A104" s="2">
        <v>41821</v>
      </c>
      <c r="B104" s="18">
        <f>B105</f>
        <v>166</v>
      </c>
      <c r="C104" s="9">
        <f>(A104-Simulateur!$F$3)/365.25</f>
        <v>58.209445585215605</v>
      </c>
    </row>
    <row r="105" spans="1:3" x14ac:dyDescent="0.25">
      <c r="A105" s="2">
        <v>41852</v>
      </c>
      <c r="B105" s="18">
        <f>B106-1</f>
        <v>166</v>
      </c>
      <c r="C105" s="9">
        <f>(A105-Simulateur!$F$3)/365.25</f>
        <v>58.294318959616703</v>
      </c>
    </row>
    <row r="106" spans="1:3" x14ac:dyDescent="0.25">
      <c r="A106" s="2">
        <v>41883</v>
      </c>
      <c r="B106" s="18">
        <f>B107</f>
        <v>167</v>
      </c>
      <c r="C106" s="9">
        <f>(A106-Simulateur!$F$3)/365.25</f>
        <v>58.379192334017795</v>
      </c>
    </row>
    <row r="107" spans="1:3" x14ac:dyDescent="0.25">
      <c r="A107" s="2">
        <v>41913</v>
      </c>
      <c r="B107" s="18">
        <f>B108</f>
        <v>167</v>
      </c>
      <c r="C107" s="9">
        <f>(A107-Simulateur!$F$3)/365.25</f>
        <v>58.461327857631758</v>
      </c>
    </row>
    <row r="108" spans="1:3" x14ac:dyDescent="0.25">
      <c r="A108" s="2">
        <v>41944</v>
      </c>
      <c r="B108" s="18">
        <f>B109-1</f>
        <v>167</v>
      </c>
      <c r="C108" s="9">
        <f>(A108-Simulateur!$F$3)/365.25</f>
        <v>58.546201232032857</v>
      </c>
    </row>
    <row r="109" spans="1:3" ht="15.75" thickBot="1" x14ac:dyDescent="0.3">
      <c r="A109" s="2">
        <v>41974</v>
      </c>
      <c r="B109" s="19">
        <f>B110</f>
        <v>168</v>
      </c>
      <c r="C109" s="9">
        <f>(A109-Simulateur!$F$3)/365.25</f>
        <v>58.628336755646821</v>
      </c>
    </row>
    <row r="110" spans="1:3" x14ac:dyDescent="0.25">
      <c r="A110" s="2">
        <v>42005</v>
      </c>
      <c r="B110" s="18">
        <f>B111</f>
        <v>168</v>
      </c>
      <c r="C110" s="9">
        <f>(A110-Simulateur!$F$3)/365.25</f>
        <v>58.713210130047912</v>
      </c>
    </row>
    <row r="111" spans="1:3" x14ac:dyDescent="0.25">
      <c r="A111" s="2">
        <v>42036</v>
      </c>
      <c r="B111" s="18">
        <f>B112-1</f>
        <v>168</v>
      </c>
      <c r="C111" s="9">
        <f>(A111-Simulateur!$F$3)/365.25</f>
        <v>58.798083504449011</v>
      </c>
    </row>
    <row r="112" spans="1:3" x14ac:dyDescent="0.25">
      <c r="A112" s="2">
        <v>42064</v>
      </c>
      <c r="B112" s="18">
        <f>B113</f>
        <v>169</v>
      </c>
      <c r="C112" s="9">
        <f>(A112-Simulateur!$F$3)/365.25</f>
        <v>58.874743326488705</v>
      </c>
    </row>
    <row r="113" spans="1:3" x14ac:dyDescent="0.25">
      <c r="A113" s="2">
        <v>42095</v>
      </c>
      <c r="B113" s="18">
        <f>B114</f>
        <v>169</v>
      </c>
      <c r="C113" s="9">
        <f>(A113-Simulateur!$F$3)/365.25</f>
        <v>58.959616700889804</v>
      </c>
    </row>
    <row r="114" spans="1:3" x14ac:dyDescent="0.25">
      <c r="A114" s="2">
        <v>42125</v>
      </c>
      <c r="B114" s="18">
        <f>B115-1</f>
        <v>169</v>
      </c>
      <c r="C114" s="9">
        <f>(A114-Simulateur!$F$3)/365.25</f>
        <v>59.041752224503767</v>
      </c>
    </row>
    <row r="115" spans="1:3" x14ac:dyDescent="0.25">
      <c r="A115" s="2">
        <v>42156</v>
      </c>
      <c r="B115" s="18">
        <f>B116</f>
        <v>170</v>
      </c>
      <c r="C115" s="9">
        <f>(A115-Simulateur!$F$3)/365.25</f>
        <v>59.126625598904859</v>
      </c>
    </row>
    <row r="116" spans="1:3" x14ac:dyDescent="0.25">
      <c r="A116" s="2">
        <v>42186</v>
      </c>
      <c r="B116" s="18">
        <f>B117</f>
        <v>170</v>
      </c>
      <c r="C116" s="9">
        <f>(A116-Simulateur!$F$3)/365.25</f>
        <v>59.208761122518823</v>
      </c>
    </row>
    <row r="117" spans="1:3" x14ac:dyDescent="0.25">
      <c r="A117" s="2">
        <v>42217</v>
      </c>
      <c r="B117" s="18">
        <f>B118-1</f>
        <v>170</v>
      </c>
      <c r="C117" s="9">
        <f>(A117-Simulateur!$F$3)/365.25</f>
        <v>59.293634496919921</v>
      </c>
    </row>
    <row r="118" spans="1:3" x14ac:dyDescent="0.25">
      <c r="A118" s="2">
        <v>42276</v>
      </c>
      <c r="B118" s="18">
        <f>B119</f>
        <v>171</v>
      </c>
      <c r="C118" s="9">
        <f>(A118-Simulateur!$F$3)/365.25</f>
        <v>59.455167693360714</v>
      </c>
    </row>
    <row r="119" spans="1:3" x14ac:dyDescent="0.25">
      <c r="A119" s="2">
        <v>42278</v>
      </c>
      <c r="B119" s="18">
        <f>B120</f>
        <v>171</v>
      </c>
      <c r="C119" s="9">
        <f>(A119-Simulateur!$F$3)/365.25</f>
        <v>59.460643394934976</v>
      </c>
    </row>
    <row r="120" spans="1:3" x14ac:dyDescent="0.25">
      <c r="A120" s="2">
        <v>42309</v>
      </c>
      <c r="B120" s="18">
        <f>B121-1</f>
        <v>171</v>
      </c>
      <c r="C120" s="9">
        <f>(A120-Simulateur!$F$3)/365.25</f>
        <v>59.545516769336068</v>
      </c>
    </row>
    <row r="121" spans="1:3" ht="15.75" thickBot="1" x14ac:dyDescent="0.3">
      <c r="A121" s="2">
        <v>42339</v>
      </c>
      <c r="B121" s="19">
        <f>B122</f>
        <v>172</v>
      </c>
      <c r="C121" s="9">
        <f>(A121-Simulateur!$F$3)/365.25</f>
        <v>59.627652292950032</v>
      </c>
    </row>
    <row r="122" spans="1:3" x14ac:dyDescent="0.25">
      <c r="A122" s="11">
        <v>42370</v>
      </c>
      <c r="B122" s="18">
        <f>B123</f>
        <v>172</v>
      </c>
      <c r="C122" s="9">
        <f>(A122-Simulateur!$F$3)/365.25</f>
        <v>59.71252566735113</v>
      </c>
    </row>
    <row r="123" spans="1:3" x14ac:dyDescent="0.25">
      <c r="A123" s="2">
        <v>42401</v>
      </c>
      <c r="B123" s="18">
        <f>B124-1</f>
        <v>172</v>
      </c>
      <c r="C123" s="9">
        <f>(A123-Simulateur!$F$3)/365.25</f>
        <v>59.797399041752222</v>
      </c>
    </row>
    <row r="124" spans="1:3" x14ac:dyDescent="0.25">
      <c r="A124" s="2">
        <v>42430</v>
      </c>
      <c r="B124" s="18">
        <f>B125</f>
        <v>173</v>
      </c>
      <c r="C124" s="9">
        <f>(A124-Simulateur!$F$3)/365.25</f>
        <v>59.876796714579058</v>
      </c>
    </row>
    <row r="125" spans="1:3" x14ac:dyDescent="0.25">
      <c r="A125" s="2">
        <v>42461</v>
      </c>
      <c r="B125" s="18">
        <f>B126</f>
        <v>173</v>
      </c>
      <c r="C125" s="9">
        <f>(A125-Simulateur!$F$3)/365.25</f>
        <v>59.961670088980149</v>
      </c>
    </row>
    <row r="126" spans="1:3" x14ac:dyDescent="0.25">
      <c r="A126" s="2">
        <v>42491</v>
      </c>
      <c r="B126" s="18">
        <f>B127-1</f>
        <v>173</v>
      </c>
      <c r="C126" s="9">
        <f>(A126-Simulateur!$F$3)/365.25</f>
        <v>60.043805612594113</v>
      </c>
    </row>
    <row r="127" spans="1:3" x14ac:dyDescent="0.25">
      <c r="A127" s="2">
        <v>42522</v>
      </c>
      <c r="B127" s="18">
        <f>B128</f>
        <v>174</v>
      </c>
      <c r="C127" s="9">
        <f>(A127-Simulateur!$F$3)/365.25</f>
        <v>60.128678986995212</v>
      </c>
    </row>
    <row r="128" spans="1:3" x14ac:dyDescent="0.25">
      <c r="A128" s="2">
        <v>42552</v>
      </c>
      <c r="B128" s="18">
        <f>B129</f>
        <v>174</v>
      </c>
      <c r="C128" s="9">
        <f>(A128-Simulateur!$F$3)/365.25</f>
        <v>60.210814510609168</v>
      </c>
    </row>
    <row r="129" spans="1:3" x14ac:dyDescent="0.25">
      <c r="A129" s="2">
        <v>42583</v>
      </c>
      <c r="B129" s="18">
        <f>B130-1</f>
        <v>174</v>
      </c>
      <c r="C129" s="9">
        <f>(A129-Simulateur!$F$3)/365.25</f>
        <v>60.295687885010267</v>
      </c>
    </row>
    <row r="130" spans="1:3" x14ac:dyDescent="0.25">
      <c r="A130" s="2">
        <v>42614</v>
      </c>
      <c r="B130" s="18">
        <f>B131</f>
        <v>175</v>
      </c>
      <c r="C130" s="9">
        <f>(A130-Simulateur!$F$3)/365.25</f>
        <v>60.380561259411365</v>
      </c>
    </row>
    <row r="131" spans="1:3" x14ac:dyDescent="0.25">
      <c r="A131" s="2">
        <v>42644</v>
      </c>
      <c r="B131" s="18">
        <f>B132</f>
        <v>175</v>
      </c>
      <c r="C131" s="9">
        <f>(A131-Simulateur!$F$3)/365.25</f>
        <v>60.462696783025322</v>
      </c>
    </row>
    <row r="132" spans="1:3" x14ac:dyDescent="0.25">
      <c r="A132" s="2">
        <v>42675</v>
      </c>
      <c r="B132" s="18">
        <f>B133-1</f>
        <v>175</v>
      </c>
      <c r="C132" s="9">
        <f>(A132-Simulateur!$F$3)/365.25</f>
        <v>60.547570157426421</v>
      </c>
    </row>
    <row r="133" spans="1:3" ht="15.75" thickBot="1" x14ac:dyDescent="0.3">
      <c r="A133" s="4">
        <v>42705</v>
      </c>
      <c r="B133" s="19">
        <f>B134</f>
        <v>176</v>
      </c>
      <c r="C133" s="9">
        <f>(A133-Simulateur!$F$3)/365.25</f>
        <v>60.629705681040384</v>
      </c>
    </row>
    <row r="134" spans="1:3" x14ac:dyDescent="0.25">
      <c r="A134" s="2">
        <v>42736</v>
      </c>
      <c r="B134" s="3">
        <f>Simulateur!L4</f>
        <v>176</v>
      </c>
      <c r="C134" s="9">
        <f>(A134-Simulateur!$F$3)/365.25</f>
        <v>60.714579055441476</v>
      </c>
    </row>
    <row r="135" spans="1:3" x14ac:dyDescent="0.25">
      <c r="A135" s="2">
        <v>42767</v>
      </c>
      <c r="B135" s="3">
        <f>B134</f>
        <v>176</v>
      </c>
      <c r="C135" s="9">
        <f>(A135-Simulateur!$F$3)/365.25</f>
        <v>60.799452429842574</v>
      </c>
    </row>
    <row r="136" spans="1:3" x14ac:dyDescent="0.25">
      <c r="A136" s="2">
        <v>42795</v>
      </c>
      <c r="B136" s="3">
        <f>B135+1</f>
        <v>177</v>
      </c>
      <c r="C136" s="9">
        <f>(A136-Simulateur!$F$3)/365.25</f>
        <v>60.876112251882276</v>
      </c>
    </row>
    <row r="137" spans="1:3" x14ac:dyDescent="0.25">
      <c r="A137" s="2">
        <v>42826</v>
      </c>
      <c r="B137" s="3">
        <f>B136</f>
        <v>177</v>
      </c>
      <c r="C137" s="9">
        <f>(A137-Simulateur!$F$3)/365.25</f>
        <v>60.960985626283367</v>
      </c>
    </row>
    <row r="138" spans="1:3" x14ac:dyDescent="0.25">
      <c r="A138" s="2">
        <v>42856</v>
      </c>
      <c r="B138" s="3">
        <f>B137</f>
        <v>177</v>
      </c>
      <c r="C138" s="9">
        <f>(A138-Simulateur!$F$3)/365.25</f>
        <v>61.043121149897331</v>
      </c>
    </row>
    <row r="139" spans="1:3" x14ac:dyDescent="0.25">
      <c r="A139" s="2">
        <v>42887</v>
      </c>
      <c r="B139" s="3">
        <f>B136+1</f>
        <v>178</v>
      </c>
      <c r="C139" s="9">
        <f>(A139-Simulateur!$F$3)/365.25</f>
        <v>61.127994524298423</v>
      </c>
    </row>
    <row r="140" spans="1:3" x14ac:dyDescent="0.25">
      <c r="A140" s="2">
        <v>42917</v>
      </c>
      <c r="B140" s="3">
        <f>B139</f>
        <v>178</v>
      </c>
      <c r="C140" s="9">
        <f>(A140-Simulateur!$F$3)/365.25</f>
        <v>61.210130047912386</v>
      </c>
    </row>
    <row r="141" spans="1:3" x14ac:dyDescent="0.25">
      <c r="A141" s="2">
        <v>42948</v>
      </c>
      <c r="B141" s="3">
        <f>B140</f>
        <v>178</v>
      </c>
      <c r="C141" s="9">
        <f>(A141-Simulateur!$F$3)/365.25</f>
        <v>61.295003422313485</v>
      </c>
    </row>
    <row r="142" spans="1:3" x14ac:dyDescent="0.25">
      <c r="A142" s="2">
        <v>42979</v>
      </c>
      <c r="B142" s="3">
        <f>B139+1</f>
        <v>179</v>
      </c>
      <c r="C142" s="9">
        <f>(A142-Simulateur!$F$3)/365.25</f>
        <v>61.379876796714576</v>
      </c>
    </row>
    <row r="143" spans="1:3" x14ac:dyDescent="0.25">
      <c r="A143" s="2">
        <v>43009</v>
      </c>
      <c r="B143" s="3">
        <f>B142</f>
        <v>179</v>
      </c>
      <c r="C143" s="9">
        <f>(A143-Simulateur!$F$3)/365.25</f>
        <v>61.46201232032854</v>
      </c>
    </row>
    <row r="144" spans="1:3" x14ac:dyDescent="0.25">
      <c r="A144" s="2">
        <v>43040</v>
      </c>
      <c r="B144" s="3">
        <f>B143</f>
        <v>179</v>
      </c>
      <c r="C144" s="9">
        <f>(A144-Simulateur!$F$3)/365.25</f>
        <v>61.546885694729639</v>
      </c>
    </row>
    <row r="145" spans="1:3" ht="15.75" thickBot="1" x14ac:dyDescent="0.3">
      <c r="A145" s="4">
        <v>43070</v>
      </c>
      <c r="B145" s="5">
        <f>B142+1</f>
        <v>180</v>
      </c>
      <c r="C145" s="9">
        <f>(A145-Simulateur!$F$3)/365.25</f>
        <v>61.629021218343603</v>
      </c>
    </row>
    <row r="146" spans="1:3" x14ac:dyDescent="0.25">
      <c r="A146" s="2">
        <v>43101</v>
      </c>
      <c r="B146" s="3">
        <f>B145</f>
        <v>180</v>
      </c>
      <c r="C146" s="9">
        <f>(A146-Simulateur!$F$3)/365.25</f>
        <v>61.713894592744694</v>
      </c>
    </row>
    <row r="147" spans="1:3" x14ac:dyDescent="0.25">
      <c r="A147" s="2">
        <v>43132</v>
      </c>
      <c r="B147" s="3">
        <f>B146</f>
        <v>180</v>
      </c>
      <c r="C147" s="9">
        <f>(A147-Simulateur!$F$3)/365.25</f>
        <v>61.798767967145793</v>
      </c>
    </row>
    <row r="148" spans="1:3" x14ac:dyDescent="0.25">
      <c r="A148" s="2">
        <v>43160</v>
      </c>
      <c r="B148" s="3">
        <f>B145+1</f>
        <v>181</v>
      </c>
      <c r="C148" s="9">
        <f>(A148-Simulateur!$F$3)/365.25</f>
        <v>61.875427789185487</v>
      </c>
    </row>
    <row r="149" spans="1:3" x14ac:dyDescent="0.25">
      <c r="A149" s="2">
        <v>43191</v>
      </c>
      <c r="B149" s="3">
        <f>B148</f>
        <v>181</v>
      </c>
      <c r="C149" s="9">
        <f>(A149-Simulateur!$F$3)/365.25</f>
        <v>61.960301163586585</v>
      </c>
    </row>
    <row r="150" spans="1:3" x14ac:dyDescent="0.25">
      <c r="A150" s="2">
        <v>43221</v>
      </c>
      <c r="B150" s="3">
        <f>B149</f>
        <v>181</v>
      </c>
      <c r="C150" s="9">
        <f>(A150-Simulateur!$F$3)/365.25</f>
        <v>62.042436687200549</v>
      </c>
    </row>
    <row r="151" spans="1:3" x14ac:dyDescent="0.25">
      <c r="A151" s="2">
        <v>43252</v>
      </c>
      <c r="B151" s="3">
        <f>B148+1</f>
        <v>182</v>
      </c>
      <c r="C151" s="9">
        <f>(A151-Simulateur!$F$3)/365.25</f>
        <v>62.127310061601641</v>
      </c>
    </row>
    <row r="152" spans="1:3" x14ac:dyDescent="0.25">
      <c r="A152" s="2">
        <v>43282</v>
      </c>
      <c r="B152" s="3">
        <f>B151</f>
        <v>182</v>
      </c>
      <c r="C152" s="9">
        <f>(A152-Simulateur!$F$3)/365.25</f>
        <v>62.209445585215605</v>
      </c>
    </row>
    <row r="153" spans="1:3" x14ac:dyDescent="0.25">
      <c r="A153" s="2">
        <v>43313</v>
      </c>
      <c r="B153" s="3">
        <f>B152</f>
        <v>182</v>
      </c>
      <c r="C153" s="9">
        <f>(A153-Simulateur!$F$3)/365.25</f>
        <v>62.294318959616703</v>
      </c>
    </row>
    <row r="154" spans="1:3" x14ac:dyDescent="0.25">
      <c r="A154" s="2">
        <v>43344</v>
      </c>
      <c r="B154" s="3">
        <f>B151+1</f>
        <v>183</v>
      </c>
      <c r="C154" s="9">
        <f>(A154-Simulateur!$F$3)/365.25</f>
        <v>62.379192334017795</v>
      </c>
    </row>
    <row r="155" spans="1:3" x14ac:dyDescent="0.25">
      <c r="A155" s="2">
        <v>43374</v>
      </c>
      <c r="B155" s="3">
        <f>B154</f>
        <v>183</v>
      </c>
      <c r="C155" s="9">
        <f>(A155-Simulateur!$F$3)/365.25</f>
        <v>62.461327857631758</v>
      </c>
    </row>
    <row r="156" spans="1:3" x14ac:dyDescent="0.25">
      <c r="A156" s="2">
        <v>43405</v>
      </c>
      <c r="B156" s="3">
        <f>B155</f>
        <v>183</v>
      </c>
      <c r="C156" s="9">
        <f>(A156-Simulateur!$F$3)/365.25</f>
        <v>62.546201232032857</v>
      </c>
    </row>
    <row r="157" spans="1:3" ht="15.75" thickBot="1" x14ac:dyDescent="0.3">
      <c r="A157" s="4">
        <v>43435</v>
      </c>
      <c r="B157" s="5">
        <f>B154+1</f>
        <v>184</v>
      </c>
      <c r="C157" s="9">
        <f>(A157-Simulateur!$F$3)/365.25</f>
        <v>62.628336755646821</v>
      </c>
    </row>
    <row r="158" spans="1:3" x14ac:dyDescent="0.25">
      <c r="A158" s="2">
        <v>43466</v>
      </c>
      <c r="B158" s="3">
        <f>B157</f>
        <v>184</v>
      </c>
      <c r="C158" s="9">
        <f>(A158-Simulateur!$F$3)/365.25</f>
        <v>62.713210130047912</v>
      </c>
    </row>
    <row r="159" spans="1:3" x14ac:dyDescent="0.25">
      <c r="A159" s="2">
        <v>43497</v>
      </c>
      <c r="B159" s="3">
        <f>B158</f>
        <v>184</v>
      </c>
      <c r="C159" s="9">
        <f>(A159-Simulateur!$F$3)/365.25</f>
        <v>62.798083504449011</v>
      </c>
    </row>
    <row r="160" spans="1:3" x14ac:dyDescent="0.25">
      <c r="A160" s="2">
        <v>43525</v>
      </c>
      <c r="B160" s="3">
        <f>B157+1</f>
        <v>185</v>
      </c>
      <c r="C160" s="9">
        <f>(A160-Simulateur!$F$3)/365.25</f>
        <v>62.874743326488705</v>
      </c>
    </row>
    <row r="161" spans="1:3" x14ac:dyDescent="0.25">
      <c r="A161" s="2">
        <v>43556</v>
      </c>
      <c r="B161" s="3">
        <f>B160</f>
        <v>185</v>
      </c>
      <c r="C161" s="9">
        <f>(A161-Simulateur!$F$3)/365.25</f>
        <v>62.959616700889804</v>
      </c>
    </row>
    <row r="162" spans="1:3" x14ac:dyDescent="0.25">
      <c r="A162" s="2">
        <v>43586</v>
      </c>
      <c r="B162" s="3">
        <f>B161</f>
        <v>185</v>
      </c>
      <c r="C162" s="9">
        <f>(A162-Simulateur!$F$3)/365.25</f>
        <v>63.041752224503767</v>
      </c>
    </row>
    <row r="163" spans="1:3" x14ac:dyDescent="0.25">
      <c r="A163" s="2">
        <v>43617</v>
      </c>
      <c r="B163" s="3">
        <f>B160+1</f>
        <v>186</v>
      </c>
      <c r="C163" s="9">
        <f>(A163-Simulateur!$F$3)/365.25</f>
        <v>63.126625598904859</v>
      </c>
    </row>
    <row r="164" spans="1:3" x14ac:dyDescent="0.25">
      <c r="A164" s="2">
        <v>43647</v>
      </c>
      <c r="B164" s="3">
        <f>B163</f>
        <v>186</v>
      </c>
      <c r="C164" s="9">
        <f>(A164-Simulateur!$F$3)/365.25</f>
        <v>63.208761122518823</v>
      </c>
    </row>
    <row r="165" spans="1:3" x14ac:dyDescent="0.25">
      <c r="A165" s="2">
        <v>43678</v>
      </c>
      <c r="B165" s="3">
        <f>B164</f>
        <v>186</v>
      </c>
      <c r="C165" s="9">
        <f>(A165-Simulateur!$F$3)/365.25</f>
        <v>63.293634496919921</v>
      </c>
    </row>
    <row r="166" spans="1:3" x14ac:dyDescent="0.25">
      <c r="A166" s="2">
        <v>43709</v>
      </c>
      <c r="B166" s="3">
        <f>B163+1</f>
        <v>187</v>
      </c>
      <c r="C166" s="9">
        <f>(A166-Simulateur!$F$3)/365.25</f>
        <v>63.378507871321013</v>
      </c>
    </row>
    <row r="167" spans="1:3" x14ac:dyDescent="0.25">
      <c r="A167" s="2">
        <v>43739</v>
      </c>
      <c r="B167" s="3">
        <f>B166</f>
        <v>187</v>
      </c>
      <c r="C167" s="9">
        <f>(A167-Simulateur!$F$3)/365.25</f>
        <v>63.460643394934976</v>
      </c>
    </row>
    <row r="168" spans="1:3" x14ac:dyDescent="0.25">
      <c r="A168" s="2">
        <v>43770</v>
      </c>
      <c r="B168" s="3">
        <f>B167</f>
        <v>187</v>
      </c>
      <c r="C168" s="9">
        <f>(A168-Simulateur!$F$3)/365.25</f>
        <v>63.545516769336068</v>
      </c>
    </row>
    <row r="169" spans="1:3" ht="15.75" thickBot="1" x14ac:dyDescent="0.3">
      <c r="A169" s="4">
        <v>43800</v>
      </c>
      <c r="B169" s="5">
        <f>B166+1</f>
        <v>188</v>
      </c>
      <c r="C169" s="9">
        <f>(A169-Simulateur!$F$3)/365.25</f>
        <v>63.627652292950032</v>
      </c>
    </row>
    <row r="170" spans="1:3" x14ac:dyDescent="0.25">
      <c r="A170" s="2">
        <v>43831</v>
      </c>
      <c r="B170" s="3">
        <f>B169</f>
        <v>188</v>
      </c>
      <c r="C170" s="9">
        <f>(A170-Simulateur!$F$3)/365.25</f>
        <v>63.71252566735113</v>
      </c>
    </row>
    <row r="171" spans="1:3" x14ac:dyDescent="0.25">
      <c r="A171" s="2">
        <v>43862</v>
      </c>
      <c r="B171" s="3">
        <f>B170</f>
        <v>188</v>
      </c>
      <c r="C171" s="9">
        <f>(A171-Simulateur!$F$3)/365.25</f>
        <v>63.797399041752222</v>
      </c>
    </row>
    <row r="172" spans="1:3" x14ac:dyDescent="0.25">
      <c r="A172" s="2">
        <v>43891</v>
      </c>
      <c r="B172" s="3">
        <f>B169+1</f>
        <v>189</v>
      </c>
      <c r="C172" s="9">
        <f>(A172-Simulateur!$F$3)/365.25</f>
        <v>63.876796714579058</v>
      </c>
    </row>
    <row r="173" spans="1:3" x14ac:dyDescent="0.25">
      <c r="A173" s="2">
        <v>43922</v>
      </c>
      <c r="B173" s="3">
        <f>B172</f>
        <v>189</v>
      </c>
      <c r="C173" s="9">
        <f>(A173-Simulateur!$F$3)/365.25</f>
        <v>63.961670088980149</v>
      </c>
    </row>
    <row r="174" spans="1:3" x14ac:dyDescent="0.25">
      <c r="A174" s="2">
        <v>43952</v>
      </c>
      <c r="B174" s="3">
        <f>B173</f>
        <v>189</v>
      </c>
      <c r="C174" s="9">
        <f>(A174-Simulateur!$F$3)/365.25</f>
        <v>64.043805612594113</v>
      </c>
    </row>
    <row r="175" spans="1:3" x14ac:dyDescent="0.25">
      <c r="A175" s="2">
        <v>43983</v>
      </c>
      <c r="B175" s="3">
        <f>B172+1</f>
        <v>190</v>
      </c>
      <c r="C175" s="9">
        <f>(A175-Simulateur!$F$3)/365.25</f>
        <v>64.128678986995212</v>
      </c>
    </row>
    <row r="176" spans="1:3" x14ac:dyDescent="0.25">
      <c r="A176" s="2">
        <v>44013</v>
      </c>
      <c r="B176" s="3">
        <f>B175</f>
        <v>190</v>
      </c>
      <c r="C176" s="9">
        <f>(A176-Simulateur!$F$3)/365.25</f>
        <v>64.210814510609168</v>
      </c>
    </row>
    <row r="177" spans="1:3" x14ac:dyDescent="0.25">
      <c r="A177" s="2">
        <v>44044</v>
      </c>
      <c r="B177" s="3">
        <f>B176</f>
        <v>190</v>
      </c>
      <c r="C177" s="9">
        <f>(A177-Simulateur!$F$3)/365.25</f>
        <v>64.295687885010267</v>
      </c>
    </row>
    <row r="178" spans="1:3" x14ac:dyDescent="0.25">
      <c r="A178" s="2">
        <v>44075</v>
      </c>
      <c r="B178" s="3">
        <f>B175+1</f>
        <v>191</v>
      </c>
      <c r="C178" s="9">
        <f>(A178-Simulateur!$F$3)/365.25</f>
        <v>64.380561259411365</v>
      </c>
    </row>
    <row r="179" spans="1:3" x14ac:dyDescent="0.25">
      <c r="A179" s="2">
        <v>44105</v>
      </c>
      <c r="B179" s="3">
        <f>B178</f>
        <v>191</v>
      </c>
      <c r="C179" s="9">
        <f>(A179-Simulateur!$F$3)/365.25</f>
        <v>64.462696783025322</v>
      </c>
    </row>
    <row r="180" spans="1:3" x14ac:dyDescent="0.25">
      <c r="A180" s="2">
        <v>44136</v>
      </c>
      <c r="B180" s="3">
        <f>B179</f>
        <v>191</v>
      </c>
      <c r="C180" s="9">
        <f>(A180-Simulateur!$F$3)/365.25</f>
        <v>64.547570157426421</v>
      </c>
    </row>
    <row r="181" spans="1:3" ht="15.75" thickBot="1" x14ac:dyDescent="0.3">
      <c r="A181" s="4">
        <v>44166</v>
      </c>
      <c r="B181" s="5">
        <f>B178+1</f>
        <v>192</v>
      </c>
      <c r="C181" s="9">
        <f>(A181-Simulateur!$F$3)/365.25</f>
        <v>64.629705681040377</v>
      </c>
    </row>
    <row r="182" spans="1:3" x14ac:dyDescent="0.25">
      <c r="A182" s="2">
        <v>44197</v>
      </c>
      <c r="B182" s="3">
        <f>B181</f>
        <v>192</v>
      </c>
      <c r="C182" s="9">
        <f>(A182-Simulateur!$F$3)/365.25</f>
        <v>64.714579055441476</v>
      </c>
    </row>
    <row r="183" spans="1:3" x14ac:dyDescent="0.25">
      <c r="A183" s="2">
        <v>44228</v>
      </c>
      <c r="B183" s="3">
        <f>B182</f>
        <v>192</v>
      </c>
      <c r="C183" s="9">
        <f>(A183-Simulateur!$F$3)/365.25</f>
        <v>64.799452429842574</v>
      </c>
    </row>
    <row r="184" spans="1:3" x14ac:dyDescent="0.25">
      <c r="A184" s="2">
        <v>44256</v>
      </c>
      <c r="B184" s="3">
        <f>B181+1</f>
        <v>193</v>
      </c>
      <c r="C184" s="9">
        <f>(A184-Simulateur!$F$3)/365.25</f>
        <v>64.876112251882276</v>
      </c>
    </row>
    <row r="185" spans="1:3" x14ac:dyDescent="0.25">
      <c r="A185" s="2">
        <v>44287</v>
      </c>
      <c r="B185" s="3">
        <f>B184</f>
        <v>193</v>
      </c>
      <c r="C185" s="9">
        <f>(A185-Simulateur!$F$3)/365.25</f>
        <v>64.960985626283374</v>
      </c>
    </row>
    <row r="186" spans="1:3" x14ac:dyDescent="0.25">
      <c r="A186" s="2">
        <v>44317</v>
      </c>
      <c r="B186" s="3">
        <f>B185</f>
        <v>193</v>
      </c>
      <c r="C186" s="9">
        <f>(A186-Simulateur!$F$3)/365.25</f>
        <v>65.043121149897331</v>
      </c>
    </row>
    <row r="187" spans="1:3" x14ac:dyDescent="0.25">
      <c r="A187" s="2">
        <v>44348</v>
      </c>
      <c r="B187" s="3">
        <f>B184+1</f>
        <v>194</v>
      </c>
      <c r="C187" s="9">
        <f>(A187-Simulateur!$F$3)/365.25</f>
        <v>65.12799452429843</v>
      </c>
    </row>
    <row r="188" spans="1:3" x14ac:dyDescent="0.25">
      <c r="A188" s="2">
        <v>44378</v>
      </c>
      <c r="B188" s="3">
        <f>B187</f>
        <v>194</v>
      </c>
      <c r="C188" s="9">
        <f>(A188-Simulateur!$F$3)/365.25</f>
        <v>65.210130047912386</v>
      </c>
    </row>
    <row r="189" spans="1:3" x14ac:dyDescent="0.25">
      <c r="A189" s="2">
        <v>44409</v>
      </c>
      <c r="B189" s="3">
        <f>B188</f>
        <v>194</v>
      </c>
      <c r="C189" s="9">
        <f>(A189-Simulateur!$F$3)/365.25</f>
        <v>65.295003422313485</v>
      </c>
    </row>
    <row r="190" spans="1:3" x14ac:dyDescent="0.25">
      <c r="A190" s="2">
        <v>44440</v>
      </c>
      <c r="B190" s="3">
        <f>B187+1</f>
        <v>195</v>
      </c>
      <c r="C190" s="9">
        <f>(A190-Simulateur!$F$3)/365.25</f>
        <v>65.379876796714584</v>
      </c>
    </row>
    <row r="191" spans="1:3" x14ac:dyDescent="0.25">
      <c r="A191" s="2">
        <v>44470</v>
      </c>
      <c r="B191" s="3">
        <f>B190</f>
        <v>195</v>
      </c>
      <c r="C191" s="9">
        <f>(A191-Simulateur!$F$3)/365.25</f>
        <v>65.46201232032854</v>
      </c>
    </row>
    <row r="192" spans="1:3" x14ac:dyDescent="0.25">
      <c r="A192" s="2">
        <v>44501</v>
      </c>
      <c r="B192" s="3">
        <f>B191</f>
        <v>195</v>
      </c>
      <c r="C192" s="9">
        <f>(A192-Simulateur!$F$3)/365.25</f>
        <v>65.546885694729639</v>
      </c>
    </row>
    <row r="193" spans="1:3" ht="15.75" thickBot="1" x14ac:dyDescent="0.3">
      <c r="A193" s="4">
        <v>44531</v>
      </c>
      <c r="B193" s="5">
        <f>B190+1</f>
        <v>196</v>
      </c>
      <c r="C193" s="9">
        <f>(A193-Simulateur!$F$3)/365.25</f>
        <v>65.629021218343595</v>
      </c>
    </row>
    <row r="194" spans="1:3" x14ac:dyDescent="0.25">
      <c r="A194" s="2">
        <v>44562</v>
      </c>
      <c r="B194" s="3">
        <f>B193</f>
        <v>196</v>
      </c>
      <c r="C194" s="9">
        <f>(A194-Simulateur!$F$3)/365.25</f>
        <v>65.713894592744694</v>
      </c>
    </row>
    <row r="195" spans="1:3" x14ac:dyDescent="0.25">
      <c r="A195" s="2">
        <v>44593</v>
      </c>
      <c r="B195" s="3">
        <f>B194</f>
        <v>196</v>
      </c>
      <c r="C195" s="9">
        <f>(A195-Simulateur!$F$3)/365.25</f>
        <v>65.798767967145793</v>
      </c>
    </row>
    <row r="196" spans="1:3" x14ac:dyDescent="0.25">
      <c r="A196" s="2">
        <v>44621</v>
      </c>
      <c r="B196" s="3">
        <f>B193+1</f>
        <v>197</v>
      </c>
      <c r="C196" s="9">
        <f>(A196-Simulateur!$F$3)/365.25</f>
        <v>65.875427789185494</v>
      </c>
    </row>
    <row r="197" spans="1:3" x14ac:dyDescent="0.25">
      <c r="A197" s="2">
        <v>44652</v>
      </c>
      <c r="B197" s="3">
        <f>B196</f>
        <v>197</v>
      </c>
      <c r="C197" s="9">
        <f>(A197-Simulateur!$F$3)/365.25</f>
        <v>65.960301163586578</v>
      </c>
    </row>
    <row r="198" spans="1:3" x14ac:dyDescent="0.25">
      <c r="A198" s="2">
        <v>44682</v>
      </c>
      <c r="B198" s="3">
        <f>B197</f>
        <v>197</v>
      </c>
      <c r="C198" s="9">
        <f>(A198-Simulateur!$F$3)/365.25</f>
        <v>66.042436687200549</v>
      </c>
    </row>
    <row r="199" spans="1:3" x14ac:dyDescent="0.25">
      <c r="A199" s="2">
        <v>44713</v>
      </c>
      <c r="B199" s="3">
        <f>B196+1</f>
        <v>198</v>
      </c>
      <c r="C199" s="9">
        <f>(A199-Simulateur!$F$3)/365.25</f>
        <v>66.127310061601648</v>
      </c>
    </row>
    <row r="200" spans="1:3" x14ac:dyDescent="0.25">
      <c r="A200" s="2">
        <v>44743</v>
      </c>
      <c r="B200" s="3">
        <f>B199</f>
        <v>198</v>
      </c>
      <c r="C200" s="9">
        <f>(A200-Simulateur!$F$3)/365.25</f>
        <v>66.209445585215605</v>
      </c>
    </row>
    <row r="201" spans="1:3" x14ac:dyDescent="0.25">
      <c r="A201" s="2">
        <v>44774</v>
      </c>
      <c r="B201" s="3">
        <f>B200</f>
        <v>198</v>
      </c>
      <c r="C201" s="9">
        <f>(A201-Simulateur!$F$3)/365.25</f>
        <v>66.294318959616703</v>
      </c>
    </row>
    <row r="202" spans="1:3" x14ac:dyDescent="0.25">
      <c r="A202" s="2">
        <v>44805</v>
      </c>
      <c r="B202" s="3">
        <f>B199+1</f>
        <v>199</v>
      </c>
      <c r="C202" s="9">
        <f>(A202-Simulateur!$F$3)/365.25</f>
        <v>66.379192334017802</v>
      </c>
    </row>
    <row r="203" spans="1:3" x14ac:dyDescent="0.25">
      <c r="A203" s="2">
        <v>44835</v>
      </c>
      <c r="B203" s="3">
        <f>B202</f>
        <v>199</v>
      </c>
      <c r="C203" s="9">
        <f>(A203-Simulateur!$F$3)/365.25</f>
        <v>66.461327857631758</v>
      </c>
    </row>
    <row r="204" spans="1:3" x14ac:dyDescent="0.25">
      <c r="A204" s="2">
        <v>44866</v>
      </c>
      <c r="B204" s="3">
        <f>B203</f>
        <v>199</v>
      </c>
      <c r="C204" s="9">
        <f>(A204-Simulateur!$F$3)/365.25</f>
        <v>66.546201232032857</v>
      </c>
    </row>
    <row r="205" spans="1:3" ht="15.75" thickBot="1" x14ac:dyDescent="0.3">
      <c r="A205" s="4">
        <v>44896</v>
      </c>
      <c r="B205" s="5">
        <f>B202+1</f>
        <v>200</v>
      </c>
      <c r="C205" s="9">
        <f>(A205-Simulateur!$F$3)/365.25</f>
        <v>66.628336755646814</v>
      </c>
    </row>
    <row r="206" spans="1:3" x14ac:dyDescent="0.25">
      <c r="A206" s="2">
        <v>44927</v>
      </c>
      <c r="B206" s="3">
        <f>B205</f>
        <v>200</v>
      </c>
      <c r="C206" s="9">
        <f>(A206-Simulateur!$F$3)/365.25</f>
        <v>66.713210130047912</v>
      </c>
    </row>
    <row r="207" spans="1:3" x14ac:dyDescent="0.25">
      <c r="A207" s="2">
        <v>44958</v>
      </c>
      <c r="B207" s="3">
        <f>B206</f>
        <v>200</v>
      </c>
      <c r="C207" s="9">
        <f>(A207-Simulateur!$F$3)/365.25</f>
        <v>66.798083504449011</v>
      </c>
    </row>
    <row r="208" spans="1:3" x14ac:dyDescent="0.25">
      <c r="A208" s="2">
        <v>44986</v>
      </c>
      <c r="B208" s="3">
        <f>B205+1</f>
        <v>201</v>
      </c>
      <c r="C208" s="9">
        <f>(A208-Simulateur!$F$3)/365.25</f>
        <v>66.874743326488712</v>
      </c>
    </row>
    <row r="209" spans="1:3" x14ac:dyDescent="0.25">
      <c r="A209" s="2">
        <v>45017</v>
      </c>
      <c r="B209" s="3">
        <f>B208</f>
        <v>201</v>
      </c>
      <c r="C209" s="9">
        <f>(A209-Simulateur!$F$3)/365.25</f>
        <v>66.959616700889796</v>
      </c>
    </row>
    <row r="210" spans="1:3" x14ac:dyDescent="0.25">
      <c r="A210" s="2">
        <v>45047</v>
      </c>
      <c r="B210" s="3">
        <f>B209</f>
        <v>201</v>
      </c>
      <c r="C210" s="9">
        <f>(A210-Simulateur!$F$3)/365.25</f>
        <v>67.041752224503767</v>
      </c>
    </row>
    <row r="211" spans="1:3" x14ac:dyDescent="0.25">
      <c r="A211" s="2">
        <v>45078</v>
      </c>
      <c r="B211" s="3">
        <f>B208+1</f>
        <v>202</v>
      </c>
      <c r="C211" s="9">
        <f>(A211-Simulateur!$F$3)/365.25</f>
        <v>67.126625598904866</v>
      </c>
    </row>
    <row r="212" spans="1:3" x14ac:dyDescent="0.25">
      <c r="A212" s="2">
        <v>45108</v>
      </c>
      <c r="B212" s="3">
        <f>B211</f>
        <v>202</v>
      </c>
      <c r="C212" s="9">
        <f>(A212-Simulateur!$F$3)/365.25</f>
        <v>67.208761122518823</v>
      </c>
    </row>
    <row r="213" spans="1:3" x14ac:dyDescent="0.25">
      <c r="A213" s="2">
        <v>45139</v>
      </c>
      <c r="B213" s="3">
        <f>B212</f>
        <v>202</v>
      </c>
      <c r="C213" s="9">
        <f>(A213-Simulateur!$F$3)/365.25</f>
        <v>67.293634496919921</v>
      </c>
    </row>
    <row r="214" spans="1:3" x14ac:dyDescent="0.25">
      <c r="A214" s="2">
        <v>45170</v>
      </c>
      <c r="B214" s="3">
        <f>B211+1</f>
        <v>203</v>
      </c>
      <c r="C214" s="9">
        <f>(A214-Simulateur!$F$3)/365.25</f>
        <v>67.37850787132102</v>
      </c>
    </row>
    <row r="215" spans="1:3" x14ac:dyDescent="0.25">
      <c r="A215" s="2">
        <v>45200</v>
      </c>
      <c r="B215" s="3">
        <f>B214</f>
        <v>203</v>
      </c>
      <c r="C215" s="9">
        <f>(A215-Simulateur!$F$3)/365.25</f>
        <v>67.460643394934976</v>
      </c>
    </row>
    <row r="216" spans="1:3" x14ac:dyDescent="0.25">
      <c r="A216" s="2">
        <v>45231</v>
      </c>
      <c r="B216" s="3">
        <f>B215</f>
        <v>203</v>
      </c>
      <c r="C216" s="9">
        <f>(A216-Simulateur!$F$3)/365.25</f>
        <v>67.545516769336075</v>
      </c>
    </row>
    <row r="217" spans="1:3" ht="15.75" thickBot="1" x14ac:dyDescent="0.3">
      <c r="A217" s="4">
        <v>45261</v>
      </c>
      <c r="B217" s="5">
        <f>B214+1</f>
        <v>204</v>
      </c>
      <c r="C217" s="9">
        <f>(A217-Simulateur!$F$3)/365.25</f>
        <v>67.627652292950032</v>
      </c>
    </row>
    <row r="218" spans="1:3" x14ac:dyDescent="0.25">
      <c r="A218" s="2">
        <v>45292</v>
      </c>
      <c r="B218" s="3">
        <f>B217</f>
        <v>204</v>
      </c>
      <c r="C218" s="9">
        <f>(A218-Simulateur!$F$3)/365.25</f>
        <v>67.71252566735113</v>
      </c>
    </row>
    <row r="219" spans="1:3" x14ac:dyDescent="0.25">
      <c r="A219" s="2">
        <v>45323</v>
      </c>
      <c r="B219" s="3">
        <f>B218</f>
        <v>204</v>
      </c>
      <c r="C219" s="9">
        <f>(A219-Simulateur!$F$3)/365.25</f>
        <v>67.797399041752229</v>
      </c>
    </row>
    <row r="220" spans="1:3" x14ac:dyDescent="0.25">
      <c r="A220" s="2">
        <v>45352</v>
      </c>
      <c r="B220" s="3">
        <f>B217+1</f>
        <v>205</v>
      </c>
      <c r="C220" s="9">
        <f>(A220-Simulateur!$F$3)/365.25</f>
        <v>67.876796714579058</v>
      </c>
    </row>
    <row r="221" spans="1:3" x14ac:dyDescent="0.25">
      <c r="A221" s="2">
        <v>45383</v>
      </c>
      <c r="B221" s="3">
        <f>B220</f>
        <v>205</v>
      </c>
      <c r="C221" s="9">
        <f>(A221-Simulateur!$F$3)/365.25</f>
        <v>67.961670088980156</v>
      </c>
    </row>
    <row r="222" spans="1:3" x14ac:dyDescent="0.25">
      <c r="A222" s="2">
        <v>45413</v>
      </c>
      <c r="B222" s="3">
        <f>B221</f>
        <v>205</v>
      </c>
      <c r="C222" s="9">
        <f>(A222-Simulateur!$F$3)/365.25</f>
        <v>68.043805612594113</v>
      </c>
    </row>
    <row r="223" spans="1:3" x14ac:dyDescent="0.25">
      <c r="A223" s="2">
        <v>45444</v>
      </c>
      <c r="B223" s="3">
        <f>B220+1</f>
        <v>206</v>
      </c>
      <c r="C223" s="9">
        <f>(A223-Simulateur!$F$3)/365.25</f>
        <v>68.128678986995212</v>
      </c>
    </row>
    <row r="224" spans="1:3" x14ac:dyDescent="0.25">
      <c r="A224" s="2">
        <v>45474</v>
      </c>
      <c r="B224" s="3">
        <f>B223</f>
        <v>206</v>
      </c>
      <c r="C224" s="9">
        <f>(A224-Simulateur!$F$3)/365.25</f>
        <v>68.210814510609168</v>
      </c>
    </row>
    <row r="225" spans="1:3" x14ac:dyDescent="0.25">
      <c r="A225" s="2">
        <v>45505</v>
      </c>
      <c r="B225" s="3">
        <f>B224</f>
        <v>206</v>
      </c>
      <c r="C225" s="9">
        <f>(A225-Simulateur!$F$3)/365.25</f>
        <v>68.295687885010267</v>
      </c>
    </row>
    <row r="226" spans="1:3" x14ac:dyDescent="0.25">
      <c r="A226" s="2">
        <v>45536</v>
      </c>
      <c r="B226" s="3">
        <f>B223+1</f>
        <v>207</v>
      </c>
      <c r="C226" s="9">
        <f>(A226-Simulateur!$F$3)/365.25</f>
        <v>68.380561259411365</v>
      </c>
    </row>
    <row r="227" spans="1:3" x14ac:dyDescent="0.25">
      <c r="A227" s="2">
        <v>45566</v>
      </c>
      <c r="B227" s="3">
        <f>B226</f>
        <v>207</v>
      </c>
      <c r="C227" s="9">
        <f>(A227-Simulateur!$F$3)/365.25</f>
        <v>68.462696783025322</v>
      </c>
    </row>
    <row r="228" spans="1:3" x14ac:dyDescent="0.25">
      <c r="A228" s="2">
        <v>45597</v>
      </c>
      <c r="B228" s="3">
        <f>B227</f>
        <v>207</v>
      </c>
      <c r="C228" s="9">
        <f>(A228-Simulateur!$F$3)/365.25</f>
        <v>68.547570157426421</v>
      </c>
    </row>
    <row r="229" spans="1:3" ht="15.75" thickBot="1" x14ac:dyDescent="0.3">
      <c r="A229" s="4">
        <v>45627</v>
      </c>
      <c r="B229" s="5">
        <f>B226+1</f>
        <v>208</v>
      </c>
      <c r="C229" s="9">
        <f>(A229-Simulateur!$F$3)/365.25</f>
        <v>68.629705681040377</v>
      </c>
    </row>
    <row r="230" spans="1:3" x14ac:dyDescent="0.25">
      <c r="A230" s="2">
        <v>45658</v>
      </c>
      <c r="B230" s="3">
        <f>B229</f>
        <v>208</v>
      </c>
      <c r="C230" s="9">
        <f>(A230-Simulateur!$F$3)/365.25</f>
        <v>68.714579055441476</v>
      </c>
    </row>
    <row r="231" spans="1:3" x14ac:dyDescent="0.25">
      <c r="A231" s="2">
        <v>45689</v>
      </c>
      <c r="B231" s="3">
        <f>B230</f>
        <v>208</v>
      </c>
      <c r="C231" s="9">
        <f>(A231-Simulateur!$F$3)/365.25</f>
        <v>68.799452429842574</v>
      </c>
    </row>
    <row r="232" spans="1:3" x14ac:dyDescent="0.25">
      <c r="A232" s="2">
        <v>45717</v>
      </c>
      <c r="B232" s="3">
        <f>B229+1</f>
        <v>209</v>
      </c>
      <c r="C232" s="9">
        <f>(A232-Simulateur!$F$3)/365.25</f>
        <v>68.876112251882276</v>
      </c>
    </row>
    <row r="233" spans="1:3" x14ac:dyDescent="0.25">
      <c r="A233" s="2">
        <v>45748</v>
      </c>
      <c r="B233" s="3">
        <f>B232</f>
        <v>209</v>
      </c>
      <c r="C233" s="9">
        <f>(A233-Simulateur!$F$3)/365.25</f>
        <v>68.960985626283374</v>
      </c>
    </row>
    <row r="234" spans="1:3" x14ac:dyDescent="0.25">
      <c r="A234" s="2">
        <v>45778</v>
      </c>
      <c r="B234" s="3">
        <f>B233</f>
        <v>209</v>
      </c>
      <c r="C234" s="9">
        <f>(A234-Simulateur!$F$3)/365.25</f>
        <v>69.043121149897331</v>
      </c>
    </row>
    <row r="235" spans="1:3" x14ac:dyDescent="0.25">
      <c r="A235" s="2">
        <v>45809</v>
      </c>
      <c r="B235" s="3">
        <f>B232+1</f>
        <v>210</v>
      </c>
      <c r="C235" s="9">
        <f>(A235-Simulateur!$F$3)/365.25</f>
        <v>69.12799452429843</v>
      </c>
    </row>
    <row r="236" spans="1:3" x14ac:dyDescent="0.25">
      <c r="A236" s="2">
        <v>45839</v>
      </c>
      <c r="B236" s="3">
        <f>B235</f>
        <v>210</v>
      </c>
      <c r="C236" s="9">
        <f>(A236-Simulateur!$F$3)/365.25</f>
        <v>69.210130047912386</v>
      </c>
    </row>
    <row r="237" spans="1:3" x14ac:dyDescent="0.25">
      <c r="A237" s="2">
        <v>45870</v>
      </c>
      <c r="B237" s="3">
        <f>B236</f>
        <v>210</v>
      </c>
      <c r="C237" s="9">
        <f>(A237-Simulateur!$F$3)/365.25</f>
        <v>69.295003422313485</v>
      </c>
    </row>
    <row r="238" spans="1:3" x14ac:dyDescent="0.25">
      <c r="A238" s="2">
        <v>45901</v>
      </c>
      <c r="B238" s="3">
        <f>B235+1</f>
        <v>211</v>
      </c>
      <c r="C238" s="9">
        <f>(A238-Simulateur!$F$3)/365.25</f>
        <v>69.379876796714584</v>
      </c>
    </row>
    <row r="239" spans="1:3" x14ac:dyDescent="0.25">
      <c r="A239" s="2">
        <v>45931</v>
      </c>
      <c r="B239" s="3">
        <f>B238</f>
        <v>211</v>
      </c>
      <c r="C239" s="9">
        <f>(A239-Simulateur!$F$3)/365.25</f>
        <v>69.46201232032854</v>
      </c>
    </row>
    <row r="240" spans="1:3" x14ac:dyDescent="0.25">
      <c r="A240" s="2">
        <v>45962</v>
      </c>
      <c r="B240" s="3">
        <f>B239</f>
        <v>211</v>
      </c>
      <c r="C240" s="9">
        <f>(A240-Simulateur!$F$3)/365.25</f>
        <v>69.546885694729639</v>
      </c>
    </row>
    <row r="241" spans="1:3" ht="15.75" thickBot="1" x14ac:dyDescent="0.3">
      <c r="A241" s="4">
        <v>45992</v>
      </c>
      <c r="B241" s="5">
        <f>B238+1</f>
        <v>212</v>
      </c>
      <c r="C241" s="9">
        <f>(A241-Simulateur!$F$3)/365.25</f>
        <v>69.629021218343595</v>
      </c>
    </row>
  </sheetData>
  <sheetProtection password="C7E0" sheet="1" objects="1" scenarios="1"/>
  <pageMargins left="0.7" right="0.7" top="0.75" bottom="0.75" header="0.3" footer="0.3"/>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Feuilles de calcul</vt:lpstr>
      </vt:variant>
      <vt:variant>
        <vt:i4>5</vt:i4>
      </vt:variant>
      <vt:variant>
        <vt:lpstr>Plages nommées</vt:lpstr>
      </vt:variant>
      <vt:variant>
        <vt:i4>1</vt:i4>
      </vt:variant>
    </vt:vector>
  </HeadingPairs>
  <TitlesOfParts>
    <vt:vector size="6" baseType="lpstr">
      <vt:lpstr>Simulateur</vt:lpstr>
      <vt:lpstr>parametre</vt:lpstr>
      <vt:lpstr>Ages</vt:lpstr>
      <vt:lpstr>trimestre</vt:lpstr>
      <vt:lpstr>Date</vt:lpstr>
      <vt:lpstr>Contrat</vt:lpstr>
    </vt:vector>
  </TitlesOfParts>
  <Company>Atos</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GUILLAUME, GILLES</dc:creator>
  <cp:lastModifiedBy>BUFFET, GEORGES</cp:lastModifiedBy>
  <dcterms:created xsi:type="dcterms:W3CDTF">2017-09-08T07:02:10Z</dcterms:created>
  <dcterms:modified xsi:type="dcterms:W3CDTF">2017-09-13T14:25:20Z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_AdHocReviewCycleID">
    <vt:i4>-388364796</vt:i4>
  </property>
  <property fmtid="{D5CDD505-2E9C-101B-9397-08002B2CF9AE}" pid="3" name="_NewReviewCycle">
    <vt:lpwstr/>
  </property>
  <property fmtid="{D5CDD505-2E9C-101B-9397-08002B2CF9AE}" pid="4" name="_EmailSubject">
    <vt:lpwstr>Nouvelle version V5-  Simulateur CFE-CGC d'élligibilité au contrat de génération</vt:lpwstr>
  </property>
  <property fmtid="{D5CDD505-2E9C-101B-9397-08002B2CF9AE}" pid="5" name="_AuthorEmail">
    <vt:lpwstr>gilles.guillaume@atos.net</vt:lpwstr>
  </property>
  <property fmtid="{D5CDD505-2E9C-101B-9397-08002B2CF9AE}" pid="6" name="_AuthorEmailDisplayName">
    <vt:lpwstr>GUILLAUME, GILLES</vt:lpwstr>
  </property>
  <property fmtid="{D5CDD505-2E9C-101B-9397-08002B2CF9AE}" pid="7" name="_ReviewingToolsShownOnce">
    <vt:lpwstr/>
  </property>
</Properties>
</file>